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tudies\Fiscal Stress\Fiscal Stress 2017\"/>
    </mc:Choice>
  </mc:AlternateContent>
  <bookViews>
    <workbookView xWindow="120" yWindow="90" windowWidth="16605" windowHeight="9435" tabRatio="770" activeTab="2"/>
  </bookViews>
  <sheets>
    <sheet name="Exhibit A - Revenue Capacity" sheetId="2" r:id="rId1"/>
    <sheet name="Exhibit B - Revenue Effort" sheetId="3" r:id="rId2"/>
    <sheet name="Exhibit C - Fiscal Stress" sheetId="4" r:id="rId3"/>
    <sheet name="data" sheetId="1" state="veryHidden" r:id="rId4"/>
  </sheets>
  <definedNames>
    <definedName name="_xlnm._FilterDatabase" localSheetId="3" hidden="1">data!$A$1:$U$134</definedName>
  </definedNames>
  <calcPr calcId="152511"/>
</workbook>
</file>

<file path=xl/calcChain.xml><?xml version="1.0" encoding="utf-8"?>
<calcChain xmlns="http://schemas.openxmlformats.org/spreadsheetml/2006/main">
  <c r="E142" i="1" l="1"/>
  <c r="E141" i="1"/>
  <c r="D141" i="1"/>
  <c r="E140" i="1"/>
  <c r="D140" i="1"/>
  <c r="E139" i="1"/>
  <c r="D139" i="1"/>
  <c r="F19" i="2" l="1"/>
  <c r="F15" i="2"/>
  <c r="F13" i="2"/>
  <c r="F11" i="2"/>
  <c r="K17" i="2" l="1"/>
  <c r="F23" i="2"/>
  <c r="H19" i="2"/>
  <c r="H15" i="2"/>
  <c r="H13" i="2"/>
  <c r="H11" i="2"/>
  <c r="G4" i="2"/>
  <c r="F22" i="3"/>
  <c r="F18" i="3"/>
  <c r="F16" i="3"/>
  <c r="F14" i="3"/>
  <c r="F12" i="3"/>
  <c r="F10" i="3"/>
  <c r="D4" i="3"/>
  <c r="D4" i="4"/>
  <c r="F14" i="4"/>
  <c r="F12" i="4"/>
  <c r="H12" i="4" s="1"/>
  <c r="F10" i="4"/>
  <c r="H10" i="4" s="1"/>
  <c r="C2" i="3" l="1"/>
  <c r="H14" i="4" l="1"/>
  <c r="K13" i="2" l="1"/>
  <c r="K19" i="2"/>
  <c r="K15" i="2"/>
  <c r="F20" i="3"/>
  <c r="H21" i="3" s="1"/>
  <c r="K11" i="2"/>
  <c r="F17" i="4" l="1"/>
  <c r="F21" i="2"/>
  <c r="H22" i="2" s="1"/>
</calcChain>
</file>

<file path=xl/sharedStrings.xml><?xml version="1.0" encoding="utf-8"?>
<sst xmlns="http://schemas.openxmlformats.org/spreadsheetml/2006/main" count="374" uniqueCount="209">
  <si>
    <t>code</t>
  </si>
  <si>
    <t>name</t>
  </si>
  <si>
    <t>RE True Valuation</t>
  </si>
  <si>
    <t>PSC True Valuation</t>
  </si>
  <si>
    <t>Number of Vehicles</t>
  </si>
  <si>
    <t>Local Option Sales Rcpts</t>
  </si>
  <si>
    <t>Adjusted Gross Income</t>
  </si>
  <si>
    <t>RE Revenue</t>
  </si>
  <si>
    <t>PSC Revenue</t>
  </si>
  <si>
    <t>PP Revenue</t>
  </si>
  <si>
    <t>Other Local Source Revenue</t>
  </si>
  <si>
    <t>Population</t>
  </si>
  <si>
    <t>Median Household Income</t>
  </si>
  <si>
    <t>Revenue Capacity</t>
  </si>
  <si>
    <t>Revenue Effort</t>
  </si>
  <si>
    <t>RC Score</t>
  </si>
  <si>
    <t>RE Score</t>
  </si>
  <si>
    <t>MHI Score</t>
  </si>
  <si>
    <t>Fiscal Stress</t>
  </si>
  <si>
    <t>Classification</t>
  </si>
  <si>
    <t>Accomack County</t>
  </si>
  <si>
    <t>Above Average</t>
  </si>
  <si>
    <t>Albemarle County</t>
  </si>
  <si>
    <t>Low</t>
  </si>
  <si>
    <t>Alleghany County</t>
  </si>
  <si>
    <t>Amelia County</t>
  </si>
  <si>
    <t>Below Average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</si>
  <si>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</si>
  <si>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</si>
  <si>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</si>
  <si>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</si>
  <si>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</si>
  <si>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</si>
  <si>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</si>
  <si>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</si>
  <si>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Brunswick County</t>
  </si>
  <si>
    <t>Buchanan County</t>
  </si>
  <si>
    <t>High</t>
  </si>
  <si>
    <t>Buckingham County</t>
  </si>
  <si>
    <t>Campbell County</t>
  </si>
  <si>
    <t>Caroline County</t>
  </si>
  <si>
    <t>Carroll County</t>
  </si>
  <si>
    <t>Charles City County</t>
  </si>
  <si>
    <t>Charlotte County</t>
  </si>
  <si>
    <t>Chesterfield County</t>
  </si>
  <si>
    <t>Clarke County</t>
  </si>
  <si>
    <t>Craig County</t>
  </si>
  <si>
    <t>Culpeper County</t>
  </si>
  <si>
    <t>Cumberland County</t>
  </si>
  <si>
    <t>Dickenson County</t>
  </si>
  <si>
    <t>Dinwiddie County</t>
  </si>
  <si>
    <t>Essex County</t>
  </si>
  <si>
    <t>Fairfax County</t>
  </si>
  <si>
    <t>Fauquier County</t>
  </si>
  <si>
    <t>Floyd County</t>
  </si>
  <si>
    <t>Fluvanna County</t>
  </si>
  <si>
    <t>Franklin County</t>
  </si>
  <si>
    <t>Frederick County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</si>
  <si>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</si>
  <si>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</si>
  <si>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</si>
  <si>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</si>
  <si>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</si>
  <si>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</si>
  <si>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</si>
  <si>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Hanover County</t>
  </si>
  <si>
    <t>Henrico County</t>
  </si>
  <si>
    <t>Henry County</t>
  </si>
  <si>
    <t>Highland County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</si>
  <si>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</si>
  <si>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</si>
  <si>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</si>
  <si>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</si>
  <si>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</si>
  <si>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</si>
  <si>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</si>
  <si>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Loudoun County</t>
  </si>
  <si>
    <t>Louisa County</t>
  </si>
  <si>
    <t>Lunenburg County</t>
  </si>
  <si>
    <t>Madison County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</si>
  <si>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</si>
  <si>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</si>
  <si>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</si>
  <si>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</si>
  <si>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</si>
  <si>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</si>
  <si>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Northampton County</t>
  </si>
  <si>
    <t>Northumberland County</t>
  </si>
  <si>
    <t>Nottoway County</t>
  </si>
  <si>
    <t>Orange County</t>
  </si>
  <si>
    <t>Page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</si>
  <si>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</si>
  <si>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</si>
  <si>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</si>
  <si>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</si>
  <si>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</si>
  <si>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</si>
  <si>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Pulaski County</t>
  </si>
  <si>
    <t>Rappahannock County</t>
  </si>
  <si>
    <t>Richmond County</t>
  </si>
  <si>
    <t>Roanoke County</t>
  </si>
  <si>
    <t>Rockbridge County</t>
  </si>
  <si>
    <t>Rockingham County</t>
  </si>
  <si>
    <t>Russell County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</si>
  <si>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</si>
  <si>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</si>
  <si>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</si>
  <si>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</si>
  <si>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</si>
  <si>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</si>
  <si>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Surry County</t>
  </si>
  <si>
    <t>Sussex County</t>
  </si>
  <si>
    <t>Tazewell County</t>
  </si>
  <si>
    <t>Warren County</t>
  </si>
  <si>
    <t>Washington County</t>
  </si>
  <si>
    <t>Westmoreland County</t>
  </si>
  <si>
    <t>Wise County</t>
  </si>
  <si>
    <t>Wythe County</t>
  </si>
  <si>
    <t>York County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</si>
  <si>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</si>
  <si>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</si>
  <si>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</si>
  <si>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</si>
  <si>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</si>
  <si>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</si>
  <si>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</si>
  <si>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</si>
  <si>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</si>
  <si>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</si>
  <si>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</si>
  <si>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</si>
  <si>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</si>
  <si>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</si>
  <si>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</si>
  <si>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</si>
  <si>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</si>
  <si>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</si>
  <si>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</si>
  <si>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</si>
  <si>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</si>
  <si>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</si>
  <si>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</si>
  <si>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</si>
  <si>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</si>
  <si>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</si>
  <si>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</si>
  <si>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</si>
  <si>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</si>
  <si>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</si>
  <si>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</si>
  <si>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</si>
  <si>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</si>
  <si>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</si>
  <si>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</si>
  <si>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</si>
  <si>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</si>
  <si>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</si>
  <si>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Potential</t>
  </si>
  <si>
    <t>Revenues</t>
  </si>
  <si>
    <t>from:</t>
  </si>
  <si>
    <t>Real Property Tax (PR1)</t>
  </si>
  <si>
    <t>Public Service Corporation Property Taxes (PR2)</t>
  </si>
  <si>
    <t>Personal Property Tax (PR3)</t>
  </si>
  <si>
    <t>Local-Option Sales Tax (PR4)</t>
  </si>
  <si>
    <t>Other Local-Source Instruments (PR5)</t>
  </si>
  <si>
    <t>=</t>
  </si>
  <si>
    <t>Statewide</t>
  </si>
  <si>
    <t>Average</t>
  </si>
  <si>
    <t>Yield</t>
  </si>
  <si>
    <t>Rate</t>
  </si>
  <si>
    <t>X</t>
  </si>
  <si>
    <t>(Real Estate True Valuation)</t>
  </si>
  <si>
    <t>(PSC Property True Valuation)</t>
  </si>
  <si>
    <t>(Number of Motor Vehicles)</t>
  </si>
  <si>
    <t>(Adjusted Gross Income)</t>
  </si>
  <si>
    <t>Amount</t>
  </si>
  <si>
    <t>Tax Indicator</t>
  </si>
  <si>
    <t>--------------</t>
  </si>
  <si>
    <t>------------------</t>
  </si>
  <si>
    <t>-----------------------------</t>
  </si>
  <si>
    <t>Locality</t>
  </si>
  <si>
    <t>Exhibit A</t>
  </si>
  <si>
    <t>Revenue Capacity per Capita = (PR1+PR2+PR3+PR4+PR5)/Population</t>
  </si>
  <si>
    <t>Actual</t>
  </si>
  <si>
    <t>Exhibit B</t>
  </si>
  <si>
    <t>Real Property Tax (E1)</t>
  </si>
  <si>
    <t>Public Service Corporation Property Taxes (E2)</t>
  </si>
  <si>
    <t>Personal Property Tax (E3)</t>
  </si>
  <si>
    <t>Local-Option Sales Tax (E4)</t>
  </si>
  <si>
    <t>Other Local-Source Revenues (E5)</t>
  </si>
  <si>
    <t>Revenue Effort = (E1+E2+E3+E4+E5)/Revenue Capacity</t>
  </si>
  <si>
    <t>Fiscal</t>
  </si>
  <si>
    <t>Stress</t>
  </si>
  <si>
    <t>Component</t>
  </si>
  <si>
    <t>Raw</t>
  </si>
  <si>
    <t>Score</t>
  </si>
  <si>
    <t>Relative</t>
  </si>
  <si>
    <t>Revenue Capacity per Capita</t>
  </si>
  <si>
    <t>Exhibit C</t>
  </si>
  <si>
    <t>(S1)</t>
  </si>
  <si>
    <t>(S2)</t>
  </si>
  <si>
    <t>(S3)</t>
  </si>
  <si>
    <t>Standard Deviation</t>
  </si>
  <si>
    <t>Med HH Income</t>
  </si>
  <si>
    <t>-----------------</t>
  </si>
  <si>
    <t>Composite Fiscal Stress Index Score = (S1+S2+S3)/3</t>
  </si>
  <si>
    <t>Computation of Fiscal Stress Index, 2017</t>
  </si>
  <si>
    <t>Computation of Revenue Effort, 2017</t>
  </si>
  <si>
    <t>Computation of Revenue Capacity per Capita,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</si>
</sst>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0000_);_(&quot;$&quot;* \(#,##0.00000\);_(&quot;$&quot;* &quot;-&quot;??_);_(@_)"/>
    <numFmt numFmtId="167" formatCode="_(&quot;$&quot;* #,##0_);_(&quot;$&quot;* \(#,##0\);_(&quot;$&quot;* &quot;-&quot;??_);_(@_)"/>
    <numFmt numFmtId="168" formatCode="_(&quot;$&quot;* #,##0.00_);_(&quot;$&quot;* \(#,##0.00\);_(&quot;$&quot;* &quot;-&quot;?????_);_(@_)"/>
    <numFmt numFmtId="169" formatCode="_(* #,##0_);_(* \(#,##0\);_(* &quot;-&quot;??_);_(@_)"/>
    <numFmt numFmtId="170" formatCode="0.0000"/>
    <numFmt numFmtId="171" formatCode="0.0000_);\(0.00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122">
    <xf numFmtId="0" fontId="0" fillId="0" borderId="0" xfId="0"/>
    <xf numFmtId="1" fontId="2" fillId="0" borderId="0" xfId="0" applyNumberFormat="1" applyFont="1" applyAlignment="1" applyProtection="1">
      <alignment horizontal="right" wrapText="1"/>
      <protection locked="0"/>
    </xf>
    <xf numFmtId="0" fontId="2" fillId="0" borderId="0" xfId="0" applyNumberFormat="1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right" wrapText="1"/>
      <protection locked="0"/>
    </xf>
    <xf numFmtId="165" fontId="2" fillId="0" borderId="0" xfId="0" applyNumberFormat="1" applyFont="1" applyAlignment="1" applyProtection="1">
      <alignment horizontal="right" wrapText="1"/>
      <protection locked="0"/>
    </xf>
    <xf numFmtId="44" fontId="3" fillId="0" borderId="0" xfId="2" applyFont="1" applyAlignment="1">
      <alignment wrapText="1"/>
    </xf>
    <xf numFmtId="0" fontId="3" fillId="0" borderId="0" xfId="2" applyNumberFormat="1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44" fontId="3" fillId="0" borderId="0" xfId="2" applyFont="1"/>
    <xf numFmtId="0" fontId="3" fillId="0" borderId="0" xfId="2" applyNumberFormat="1" applyFont="1"/>
    <xf numFmtId="0" fontId="3" fillId="0" borderId="0" xfId="0" applyFont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3" fontId="4" fillId="0" borderId="0" xfId="0" applyNumberFormat="1" applyFont="1"/>
    <xf numFmtId="165" fontId="2" fillId="0" borderId="0" xfId="0" applyNumberFormat="1" applyFont="1"/>
    <xf numFmtId="3" fontId="2" fillId="0" borderId="0" xfId="0" applyNumberFormat="1" applyFont="1"/>
    <xf numFmtId="0" fontId="5" fillId="0" borderId="0" xfId="0" applyFont="1"/>
    <xf numFmtId="0" fontId="5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center"/>
    </xf>
    <xf numFmtId="0" fontId="5" fillId="2" borderId="1" xfId="0" applyFont="1" applyFill="1" applyBorder="1"/>
    <xf numFmtId="0" fontId="5" fillId="2" borderId="9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10" xfId="0" quotePrefix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4" fontId="5" fillId="2" borderId="0" xfId="2" applyFont="1" applyFill="1" applyBorder="1"/>
    <xf numFmtId="0" fontId="5" fillId="2" borderId="6" xfId="0" applyFont="1" applyFill="1" applyBorder="1"/>
    <xf numFmtId="0" fontId="5" fillId="2" borderId="11" xfId="0" quotePrefix="1" applyFont="1" applyFill="1" applyBorder="1" applyAlignment="1">
      <alignment horizontal="center"/>
    </xf>
    <xf numFmtId="167" fontId="5" fillId="2" borderId="7" xfId="2" applyNumberFormat="1" applyFont="1" applyFill="1" applyBorder="1"/>
    <xf numFmtId="0" fontId="0" fillId="2" borderId="0" xfId="0" applyFill="1" applyBorder="1"/>
    <xf numFmtId="0" fontId="5" fillId="2" borderId="0" xfId="0" quotePrefix="1" applyFont="1" applyFill="1" applyBorder="1" applyAlignment="1">
      <alignment horizontal="center"/>
    </xf>
    <xf numFmtId="0" fontId="5" fillId="2" borderId="8" xfId="0" applyFont="1" applyFill="1" applyBorder="1"/>
    <xf numFmtId="0" fontId="5" fillId="2" borderId="1" xfId="0" applyFont="1" applyFill="1" applyBorder="1" applyAlignment="1">
      <alignment horizontal="center"/>
    </xf>
    <xf numFmtId="44" fontId="5" fillId="2" borderId="5" xfId="2" applyFont="1" applyFill="1" applyBorder="1"/>
    <xf numFmtId="44" fontId="5" fillId="2" borderId="8" xfId="2" applyFont="1" applyFill="1" applyBorder="1"/>
    <xf numFmtId="0" fontId="5" fillId="2" borderId="0" xfId="0" quotePrefix="1" applyFont="1" applyFill="1" applyAlignment="1">
      <alignment horizontal="center"/>
    </xf>
    <xf numFmtId="5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44" fontId="5" fillId="0" borderId="0" xfId="2" applyFont="1"/>
    <xf numFmtId="170" fontId="5" fillId="0" borderId="0" xfId="2" applyNumberFormat="1" applyFont="1"/>
    <xf numFmtId="2" fontId="5" fillId="0" borderId="0" xfId="2" applyNumberFormat="1" applyFont="1"/>
    <xf numFmtId="4" fontId="5" fillId="2" borderId="0" xfId="0" applyNumberFormat="1" applyFont="1" applyFill="1" applyBorder="1"/>
    <xf numFmtId="171" fontId="5" fillId="2" borderId="0" xfId="0" applyNumberFormat="1" applyFont="1" applyFill="1" applyBorder="1"/>
    <xf numFmtId="2" fontId="5" fillId="2" borderId="0" xfId="0" applyNumberFormat="1" applyFont="1" applyFill="1" applyBorder="1"/>
    <xf numFmtId="165" fontId="5" fillId="0" borderId="0" xfId="1" applyNumberFormat="1" applyFont="1"/>
    <xf numFmtId="170" fontId="5" fillId="2" borderId="0" xfId="0" applyNumberFormat="1" applyFont="1" applyFill="1" applyAlignment="1">
      <alignment horizontal="left"/>
    </xf>
    <xf numFmtId="4" fontId="5" fillId="2" borderId="0" xfId="0" applyNumberFormat="1" applyFont="1" applyFill="1" applyAlignment="1">
      <alignment horizontal="left"/>
    </xf>
    <xf numFmtId="2" fontId="3" fillId="0" borderId="0" xfId="2" applyNumberFormat="1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2" fontId="3" fillId="0" borderId="0" xfId="2" applyNumberFormat="1" applyFont="1" applyFill="1"/>
    <xf numFmtId="2" fontId="3" fillId="0" borderId="0" xfId="0" applyNumberFormat="1" applyFont="1" applyFill="1"/>
    <xf numFmtId="2" fontId="5" fillId="2" borderId="7" xfId="0" applyNumberFormat="1" applyFont="1" applyFill="1" applyBorder="1"/>
    <xf numFmtId="0" fontId="5" fillId="2" borderId="1" xfId="0" applyFont="1" applyFill="1" applyBorder="1" applyProtection="1"/>
    <xf numFmtId="0" fontId="5" fillId="2" borderId="9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Alignment="1" applyProtection="1">
      <alignment horizontal="center"/>
    </xf>
    <xf numFmtId="0" fontId="5" fillId="2" borderId="1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5" fillId="2" borderId="6" xfId="0" applyFont="1" applyFill="1" applyBorder="1" applyAlignment="1" applyProtection="1">
      <alignment horizontal="center"/>
    </xf>
    <xf numFmtId="0" fontId="5" fillId="2" borderId="11" xfId="0" applyFont="1" applyFill="1" applyBorder="1" applyProtection="1"/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4" xfId="0" applyFont="1" applyFill="1" applyBorder="1" applyProtection="1"/>
    <xf numFmtId="0" fontId="5" fillId="2" borderId="10" xfId="0" quotePrefix="1" applyFont="1" applyFill="1" applyBorder="1" applyAlignment="1" applyProtection="1">
      <alignment horizontal="center"/>
    </xf>
    <xf numFmtId="166" fontId="5" fillId="2" borderId="0" xfId="2" applyNumberFormat="1" applyFont="1" applyFill="1" applyBorder="1" applyProtection="1"/>
    <xf numFmtId="0" fontId="5" fillId="2" borderId="10" xfId="0" applyFont="1" applyFill="1" applyBorder="1" applyAlignment="1" applyProtection="1">
      <alignment horizontal="center"/>
    </xf>
    <xf numFmtId="167" fontId="5" fillId="2" borderId="0" xfId="2" applyNumberFormat="1" applyFont="1" applyFill="1" applyBorder="1" applyProtection="1"/>
    <xf numFmtId="168" fontId="5" fillId="2" borderId="5" xfId="0" applyNumberFormat="1" applyFont="1" applyFill="1" applyBorder="1" applyProtection="1"/>
    <xf numFmtId="168" fontId="5" fillId="2" borderId="5" xfId="2" applyNumberFormat="1" applyFont="1" applyFill="1" applyBorder="1" applyProtection="1"/>
    <xf numFmtId="44" fontId="5" fillId="2" borderId="0" xfId="2" applyFont="1" applyFill="1" applyBorder="1" applyProtection="1"/>
    <xf numFmtId="169" fontId="5" fillId="2" borderId="0" xfId="1" applyNumberFormat="1" applyFont="1" applyFill="1" applyBorder="1" applyProtection="1"/>
    <xf numFmtId="0" fontId="5" fillId="2" borderId="0" xfId="0" quotePrefix="1" applyFont="1" applyFill="1" applyBorder="1" applyAlignment="1" applyProtection="1">
      <alignment horizontal="right"/>
    </xf>
    <xf numFmtId="0" fontId="5" fillId="2" borderId="0" xfId="0" quotePrefix="1" applyFont="1" applyFill="1" applyBorder="1" applyProtection="1"/>
    <xf numFmtId="0" fontId="5" fillId="2" borderId="6" xfId="0" applyFont="1" applyFill="1" applyBorder="1" applyProtection="1"/>
    <xf numFmtId="0" fontId="5" fillId="2" borderId="11" xfId="0" quotePrefix="1" applyFont="1" applyFill="1" applyBorder="1" applyAlignment="1" applyProtection="1">
      <alignment horizontal="center"/>
    </xf>
    <xf numFmtId="166" fontId="5" fillId="2" borderId="7" xfId="2" applyNumberFormat="1" applyFont="1" applyFill="1" applyBorder="1" applyProtection="1"/>
    <xf numFmtId="0" fontId="5" fillId="2" borderId="11" xfId="0" applyFont="1" applyFill="1" applyBorder="1" applyAlignment="1" applyProtection="1">
      <alignment horizontal="center"/>
    </xf>
    <xf numFmtId="167" fontId="5" fillId="2" borderId="7" xfId="2" applyNumberFormat="1" applyFont="1" applyFill="1" applyBorder="1" applyProtection="1"/>
    <xf numFmtId="0" fontId="5" fillId="2" borderId="7" xfId="0" applyFont="1" applyFill="1" applyBorder="1" applyProtection="1"/>
    <xf numFmtId="168" fontId="5" fillId="2" borderId="8" xfId="2" applyNumberFormat="1" applyFont="1" applyFill="1" applyBorder="1" applyProtection="1"/>
    <xf numFmtId="0" fontId="0" fillId="2" borderId="0" xfId="0" applyFill="1" applyProtection="1"/>
    <xf numFmtId="5" fontId="5" fillId="2" borderId="0" xfId="0" applyNumberFormat="1" applyFont="1" applyFill="1" applyBorder="1" applyAlignment="1" applyProtection="1">
      <alignment horizontal="center"/>
    </xf>
    <xf numFmtId="0" fontId="5" fillId="2" borderId="0" xfId="0" quotePrefix="1" applyFont="1" applyFill="1" applyBorder="1" applyAlignment="1" applyProtection="1">
      <alignment horizontal="center"/>
    </xf>
    <xf numFmtId="7" fontId="5" fillId="2" borderId="0" xfId="0" applyNumberFormat="1" applyFont="1" applyFill="1" applyBorder="1" applyAlignment="1" applyProtection="1">
      <alignment horizontal="left"/>
    </xf>
    <xf numFmtId="3" fontId="5" fillId="2" borderId="0" xfId="1" applyNumberFormat="1" applyFon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>
      <alignment horizontal="center"/>
    </xf>
    <xf numFmtId="8" fontId="5" fillId="0" borderId="0" xfId="2" applyNumberFormat="1" applyFont="1"/>
    <xf numFmtId="6" fontId="3" fillId="0" borderId="0" xfId="2" applyNumberFormat="1" applyFont="1"/>
    <xf numFmtId="0" fontId="7" fillId="2" borderId="0" xfId="0" applyFont="1" applyFill="1"/>
    <xf numFmtId="0" fontId="5" fillId="2" borderId="6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Currency 2 2" xfId="4"/>
    <cellStyle name="Normal" xfId="0" builtinId="0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List" dx="16" fmlaLink="A2" fmlaRange="data!$C$2:$C$134" noThreeD="1" sel="101" val="95"/>
</file>

<file path=xl/ctrlProps/ctrlProp2.xml><?xml version="1.0" encoding="utf-8"?>
<formControlPr xmlns="http://schemas.microsoft.com/office/spreadsheetml/2009/9/main" objectType="List" dx="16" fmlaLink="A2" fmlaRange="data!$C$2:$C$134" noThreeD="1" sel="98" val="91"/>
</file>

<file path=xl/ctrlProps/ctrlProp3.xml><?xml version="1.0" encoding="utf-8"?>
<formControlPr xmlns="http://schemas.microsoft.com/office/spreadsheetml/2009/9/main" objectType="List" dx="16" fmlaLink="A2" fmlaRange="data!$C$2:$C$134" noThreeD="1" sel="88" val="8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19050</xdr:rowOff>
        </xdr:from>
        <xdr:to>
          <xdr:col>2</xdr:col>
          <xdr:colOff>19050</xdr:colOff>
          <xdr:row>16</xdr:row>
          <xdr:rowOff>123825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174334</xdr:colOff>
      <xdr:row>22</xdr:row>
      <xdr:rowOff>93160</xdr:rowOff>
    </xdr:from>
    <xdr:ext cx="184731" cy="937629"/>
    <xdr:sp macro="" textlink="">
      <xdr:nvSpPr>
        <xdr:cNvPr id="2" name="Rectangle 1"/>
        <xdr:cNvSpPr/>
      </xdr:nvSpPr>
      <xdr:spPr>
        <a:xfrm>
          <a:off x="5927434" y="3445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9525</xdr:rowOff>
        </xdr:from>
        <xdr:to>
          <xdr:col>1</xdr:col>
          <xdr:colOff>857250</xdr:colOff>
          <xdr:row>16</xdr:row>
          <xdr:rowOff>114300</xdr:rowOff>
        </xdr:to>
        <xdr:sp macro="" textlink="">
          <xdr:nvSpPr>
            <xdr:cNvPr id="3073" name="List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9525</xdr:rowOff>
        </xdr:from>
        <xdr:to>
          <xdr:col>2</xdr:col>
          <xdr:colOff>180975</xdr:colOff>
          <xdr:row>16</xdr:row>
          <xdr:rowOff>114300</xdr:rowOff>
        </xdr:to>
        <xdr:sp macro="" textlink="">
          <xdr:nvSpPr>
            <xdr:cNvPr id="4097" name="List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5"/>
  <sheetViews>
    <sheetView workbookViewId="0">
      <selection activeCell="K11" sqref="K11"/>
    </sheetView>
  </sheetViews>
  <sheetFormatPr defaultColWidth="9.140625" defaultRowHeight="12" customHeight="1" x14ac:dyDescent="0.25"/>
  <cols>
    <col min="1" max="3" width="12.5703125" style="25" customWidth="1"/>
    <col min="4" max="4" width="48.5703125" style="25" customWidth="1"/>
    <col min="5" max="5" width="3.140625" style="25" customWidth="1"/>
    <col min="6" max="6" width="12.85546875" style="25" customWidth="1"/>
    <col min="7" max="7" width="3.28515625" style="25" customWidth="1"/>
    <col min="8" max="8" width="14" style="25" customWidth="1"/>
    <col min="9" max="9" width="22.28515625" style="25" customWidth="1"/>
    <col min="10" max="10" width="3.140625" style="25" customWidth="1"/>
    <col min="11" max="11" width="15.140625" style="25" bestFit="1" customWidth="1"/>
    <col min="12" max="16384" width="9.140625" style="25"/>
  </cols>
  <sheetData>
    <row r="1" spans="1:11" ht="12" customHeight="1" x14ac:dyDescent="0.25">
      <c r="A1" s="24" t="s">
        <v>180</v>
      </c>
      <c r="D1" s="115" t="s">
        <v>181</v>
      </c>
      <c r="E1" s="115"/>
      <c r="F1" s="115"/>
      <c r="G1" s="115"/>
      <c r="H1" s="115"/>
      <c r="I1" s="115"/>
      <c r="J1" s="115"/>
      <c r="K1" s="115"/>
    </row>
    <row r="2" spans="1:11" ht="12" customHeight="1" x14ac:dyDescent="0.25">
      <c r="A2" s="107">
        <v>101</v>
      </c>
    </row>
    <row r="3" spans="1:11" ht="12" customHeight="1" x14ac:dyDescent="0.25">
      <c r="G3" s="109" t="s">
        <v>208</v>
      </c>
    </row>
    <row r="4" spans="1:11" ht="12" customHeight="1" x14ac:dyDescent="0.25">
      <c r="G4" s="26" t="str">
        <f>VLOOKUP(A2,data!B2:C135,2,FALSE)</f>
        <v>Colonial Heights City</v>
      </c>
    </row>
    <row r="6" spans="1:11" ht="12" customHeight="1" x14ac:dyDescent="0.25">
      <c r="D6" s="70"/>
      <c r="E6" s="71"/>
      <c r="F6" s="72" t="s">
        <v>166</v>
      </c>
      <c r="G6" s="71"/>
      <c r="H6" s="73"/>
      <c r="I6" s="73"/>
      <c r="J6" s="71"/>
      <c r="K6" s="74"/>
    </row>
    <row r="7" spans="1:11" ht="12" customHeight="1" x14ac:dyDescent="0.25">
      <c r="D7" s="75" t="s">
        <v>157</v>
      </c>
      <c r="E7" s="76"/>
      <c r="F7" s="77" t="s">
        <v>167</v>
      </c>
      <c r="G7" s="76"/>
      <c r="H7" s="78"/>
      <c r="I7" s="78"/>
      <c r="J7" s="76"/>
      <c r="K7" s="79"/>
    </row>
    <row r="8" spans="1:11" ht="12" customHeight="1" x14ac:dyDescent="0.25">
      <c r="D8" s="75" t="s">
        <v>158</v>
      </c>
      <c r="E8" s="76"/>
      <c r="F8" s="77" t="s">
        <v>168</v>
      </c>
      <c r="G8" s="76"/>
      <c r="H8" s="78"/>
      <c r="I8" s="78"/>
      <c r="J8" s="76"/>
      <c r="K8" s="79"/>
    </row>
    <row r="9" spans="1:11" ht="12" customHeight="1" x14ac:dyDescent="0.25">
      <c r="D9" s="80" t="s">
        <v>159</v>
      </c>
      <c r="E9" s="81"/>
      <c r="F9" s="82" t="s">
        <v>169</v>
      </c>
      <c r="G9" s="81"/>
      <c r="H9" s="113" t="s">
        <v>176</v>
      </c>
      <c r="I9" s="114"/>
      <c r="J9" s="81"/>
      <c r="K9" s="83" t="s">
        <v>175</v>
      </c>
    </row>
    <row r="10" spans="1:11" ht="12" customHeight="1" x14ac:dyDescent="0.25">
      <c r="D10" s="84"/>
      <c r="E10" s="76"/>
      <c r="F10" s="78"/>
      <c r="G10" s="76"/>
      <c r="H10" s="78"/>
      <c r="I10" s="78"/>
      <c r="J10" s="76"/>
      <c r="K10" s="79"/>
    </row>
    <row r="11" spans="1:11" ht="12" customHeight="1" x14ac:dyDescent="0.25">
      <c r="D11" s="84" t="s">
        <v>160</v>
      </c>
      <c r="E11" s="85" t="s">
        <v>165</v>
      </c>
      <c r="F11" s="86">
        <f>ROUND(SUM(data!I2:I135)/SUM(data!D2:D135),10)</f>
        <v>9.1061418000000002E-3</v>
      </c>
      <c r="G11" s="87" t="s">
        <v>170</v>
      </c>
      <c r="H11" s="88">
        <f>VLOOKUP(A2,data!B2:L135,3,FALSE)</f>
        <v>1728087391</v>
      </c>
      <c r="I11" s="78" t="s">
        <v>171</v>
      </c>
      <c r="J11" s="85" t="s">
        <v>165</v>
      </c>
      <c r="K11" s="89">
        <f>F11*H11</f>
        <v>15736208.825238043</v>
      </c>
    </row>
    <row r="12" spans="1:11" ht="12" customHeight="1" x14ac:dyDescent="0.25">
      <c r="D12" s="84"/>
      <c r="E12" s="87"/>
      <c r="F12" s="78"/>
      <c r="G12" s="87"/>
      <c r="H12" s="78"/>
      <c r="I12" s="78"/>
      <c r="J12" s="87"/>
      <c r="K12" s="89"/>
    </row>
    <row r="13" spans="1:11" ht="12" customHeight="1" x14ac:dyDescent="0.25">
      <c r="D13" s="84" t="s">
        <v>161</v>
      </c>
      <c r="E13" s="85" t="s">
        <v>165</v>
      </c>
      <c r="F13" s="86">
        <f>ROUND(SUM(data!J2:J135)/SUM(data!E2:E135),10)</f>
        <v>8.3386833999999996E-3</v>
      </c>
      <c r="G13" s="87" t="s">
        <v>170</v>
      </c>
      <c r="H13" s="88">
        <f>VLOOKUP(A2,data!B2:L135,4,FALSE)</f>
        <v>38859902</v>
      </c>
      <c r="I13" s="78" t="s">
        <v>172</v>
      </c>
      <c r="J13" s="85" t="s">
        <v>165</v>
      </c>
      <c r="K13" s="90">
        <f>F13*H13</f>
        <v>324040.41973302676</v>
      </c>
    </row>
    <row r="14" spans="1:11" ht="12" customHeight="1" x14ac:dyDescent="0.25">
      <c r="D14" s="84"/>
      <c r="E14" s="87"/>
      <c r="F14" s="78"/>
      <c r="G14" s="87"/>
      <c r="H14" s="78"/>
      <c r="I14" s="78"/>
      <c r="J14" s="87"/>
      <c r="K14" s="89"/>
    </row>
    <row r="15" spans="1:11" ht="12" customHeight="1" x14ac:dyDescent="0.25">
      <c r="D15" s="84" t="s">
        <v>162</v>
      </c>
      <c r="E15" s="85" t="s">
        <v>165</v>
      </c>
      <c r="F15" s="91">
        <f>ROUND(SUM(data!K2:K135)/SUM(data!F2:F135),10)</f>
        <v>265.76817436070002</v>
      </c>
      <c r="G15" s="87" t="s">
        <v>170</v>
      </c>
      <c r="H15" s="92">
        <f>VLOOKUP(A2,data!B2:L135,5,FALSE)</f>
        <v>18476</v>
      </c>
      <c r="I15" s="78" t="s">
        <v>173</v>
      </c>
      <c r="J15" s="85" t="s">
        <v>165</v>
      </c>
      <c r="K15" s="90">
        <f>F15*H15</f>
        <v>4910332.7894882932</v>
      </c>
    </row>
    <row r="16" spans="1:11" ht="12" customHeight="1" x14ac:dyDescent="0.25">
      <c r="D16" s="84"/>
      <c r="E16" s="87"/>
      <c r="F16" s="78"/>
      <c r="G16" s="87"/>
      <c r="H16" s="78"/>
      <c r="I16" s="78"/>
      <c r="J16" s="87"/>
      <c r="K16" s="89"/>
    </row>
    <row r="17" spans="3:11" ht="12" customHeight="1" x14ac:dyDescent="0.25">
      <c r="D17" s="84" t="s">
        <v>163</v>
      </c>
      <c r="E17" s="85" t="s">
        <v>165</v>
      </c>
      <c r="F17" s="93" t="s">
        <v>177</v>
      </c>
      <c r="G17" s="87"/>
      <c r="H17" s="93" t="s">
        <v>178</v>
      </c>
      <c r="I17" s="94" t="s">
        <v>179</v>
      </c>
      <c r="J17" s="85" t="s">
        <v>165</v>
      </c>
      <c r="K17" s="90">
        <f>VLOOKUP(A2,data!B2:L135,6,FALSE)</f>
        <v>7567072</v>
      </c>
    </row>
    <row r="18" spans="3:11" ht="12" customHeight="1" x14ac:dyDescent="0.25">
      <c r="D18" s="84"/>
      <c r="E18" s="87"/>
      <c r="F18" s="78"/>
      <c r="G18" s="87"/>
      <c r="H18" s="78"/>
      <c r="I18" s="78"/>
      <c r="J18" s="87"/>
      <c r="K18" s="89"/>
    </row>
    <row r="19" spans="3:11" ht="12" customHeight="1" x14ac:dyDescent="0.25">
      <c r="D19" s="95" t="s">
        <v>164</v>
      </c>
      <c r="E19" s="96" t="s">
        <v>165</v>
      </c>
      <c r="F19" s="97">
        <f>ROUND(SUM(data!L2:L135)/SUM(data!H2:H135),10)</f>
        <v>2.1335443499999999E-2</v>
      </c>
      <c r="G19" s="98" t="s">
        <v>170</v>
      </c>
      <c r="H19" s="99">
        <f>VLOOKUP(A2,data!B2:L135,7,FALSE)</f>
        <v>387877356.31200004</v>
      </c>
      <c r="I19" s="100" t="s">
        <v>174</v>
      </c>
      <c r="J19" s="96" t="s">
        <v>165</v>
      </c>
      <c r="K19" s="101">
        <f>F19*H19</f>
        <v>8275535.4205240449</v>
      </c>
    </row>
    <row r="20" spans="3:11" ht="12" customHeight="1" x14ac:dyDescent="0.25">
      <c r="D20" s="102"/>
      <c r="E20" s="102"/>
      <c r="F20" s="102"/>
      <c r="G20" s="102"/>
      <c r="H20" s="102"/>
      <c r="I20" s="102"/>
      <c r="J20" s="102"/>
      <c r="K20" s="102"/>
    </row>
    <row r="21" spans="3:11" ht="12" customHeight="1" x14ac:dyDescent="0.25">
      <c r="C21" s="47"/>
      <c r="D21" s="78"/>
      <c r="E21" s="78"/>
      <c r="F21" s="103">
        <f>SUM(K11:K19)</f>
        <v>36813189.454983406</v>
      </c>
      <c r="G21" s="78"/>
      <c r="H21" s="78"/>
      <c r="I21" s="78"/>
      <c r="J21" s="102"/>
      <c r="K21" s="102"/>
    </row>
    <row r="22" spans="3:11" ht="12" customHeight="1" x14ac:dyDescent="0.25">
      <c r="C22" s="47"/>
      <c r="D22" s="78" t="s">
        <v>182</v>
      </c>
      <c r="E22" s="77" t="s">
        <v>165</v>
      </c>
      <c r="F22" s="104" t="s">
        <v>204</v>
      </c>
      <c r="G22" s="77" t="s">
        <v>165</v>
      </c>
      <c r="H22" s="105">
        <f>F21/F23</f>
        <v>2125.4728322738688</v>
      </c>
      <c r="I22" s="78"/>
      <c r="J22" s="102"/>
      <c r="K22" s="102"/>
    </row>
    <row r="23" spans="3:11" ht="12" customHeight="1" x14ac:dyDescent="0.25">
      <c r="C23" s="47"/>
      <c r="D23" s="78"/>
      <c r="E23" s="78"/>
      <c r="F23" s="106">
        <f>VLOOKUP(A2,data!B2:M135,12,FALSE)</f>
        <v>17320</v>
      </c>
      <c r="G23" s="78"/>
      <c r="H23" s="78"/>
      <c r="I23" s="78"/>
      <c r="J23" s="102"/>
      <c r="K23" s="102"/>
    </row>
    <row r="24" spans="3:11" ht="12" customHeight="1" x14ac:dyDescent="0.25">
      <c r="C24" s="47"/>
      <c r="D24" s="34"/>
      <c r="E24" s="34"/>
      <c r="F24" s="34"/>
      <c r="G24" s="34"/>
      <c r="H24" s="34"/>
      <c r="I24" s="34"/>
    </row>
    <row r="25" spans="3:11" ht="12" customHeight="1" x14ac:dyDescent="0.25">
      <c r="C25" s="47"/>
      <c r="D25" s="47"/>
      <c r="E25" s="47"/>
      <c r="F25" s="47"/>
      <c r="G25" s="47"/>
      <c r="H25" s="47"/>
      <c r="I25" s="47"/>
    </row>
  </sheetData>
  <sheetProtection algorithmName="SHA-512" hashValue="ntfjDQ0sQCUN74IeRcI9enUAFa7j2n6U97hGZQJx3avrE7QgTZufTqVtAhnf5WvkTVVR7gIL89Q64Ai1faZScg==" saltValue="aKXhwCfV+DzwP2KDlssunw==" spinCount="100000" sheet="1" objects="1" scenarios="1"/>
  <dataConsolidate/>
  <mergeCells count="2">
    <mergeCell ref="H9:I9"/>
    <mergeCell ref="D1:K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ist Box 1">
              <controlPr defaultSize="0" autoLine="0" autoPict="0">
                <anchor moveWithCells="1">
                  <from>
                    <xdr:col>0</xdr:col>
                    <xdr:colOff>9525</xdr:colOff>
                    <xdr:row>1</xdr:row>
                    <xdr:rowOff>19050</xdr:rowOff>
                  </from>
                  <to>
                    <xdr:col>2</xdr:col>
                    <xdr:colOff>19050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26"/>
  <sheetViews>
    <sheetView workbookViewId="0">
      <selection activeCell="F10" sqref="F10"/>
    </sheetView>
  </sheetViews>
  <sheetFormatPr defaultColWidth="9.140625" defaultRowHeight="12" customHeight="1" x14ac:dyDescent="0.25"/>
  <cols>
    <col min="1" max="3" width="13" style="25" customWidth="1"/>
    <col min="4" max="4" width="40.28515625" style="25" customWidth="1"/>
    <col min="5" max="5" width="3.140625" style="25" customWidth="1"/>
    <col min="6" max="6" width="15.140625" style="25" bestFit="1" customWidth="1"/>
    <col min="7" max="7" width="3.7109375" style="25" customWidth="1"/>
    <col min="8" max="8" width="7.42578125" style="25" customWidth="1"/>
    <col min="9" max="16384" width="9.140625" style="25"/>
  </cols>
  <sheetData>
    <row r="1" spans="1:8" ht="12" customHeight="1" x14ac:dyDescent="0.25">
      <c r="A1" s="24" t="s">
        <v>180</v>
      </c>
      <c r="B1" s="24"/>
      <c r="C1" s="24"/>
      <c r="D1" s="115" t="s">
        <v>184</v>
      </c>
      <c r="E1" s="115"/>
      <c r="F1" s="115"/>
      <c r="G1" s="24"/>
      <c r="H1" s="24"/>
    </row>
    <row r="2" spans="1:8" ht="12" customHeight="1" x14ac:dyDescent="0.25">
      <c r="A2" s="108">
        <v>98</v>
      </c>
      <c r="B2" s="24"/>
      <c r="C2" s="112">
        <f>A2</f>
        <v>98</v>
      </c>
      <c r="D2" s="24"/>
      <c r="E2" s="24"/>
      <c r="F2" s="24"/>
      <c r="G2" s="24"/>
      <c r="H2" s="24"/>
    </row>
    <row r="3" spans="1:8" ht="12" customHeight="1" x14ac:dyDescent="0.25">
      <c r="A3" s="24"/>
      <c r="B3" s="24"/>
      <c r="C3" s="24"/>
      <c r="D3" s="115" t="s">
        <v>207</v>
      </c>
      <c r="E3" s="115"/>
      <c r="F3" s="115"/>
      <c r="G3" s="24"/>
      <c r="H3" s="24"/>
    </row>
    <row r="4" spans="1:8" ht="12" customHeight="1" x14ac:dyDescent="0.25">
      <c r="A4" s="24"/>
      <c r="B4" s="24"/>
      <c r="C4" s="24"/>
      <c r="D4" s="115" t="str">
        <f>VLOOKUP(A2,data!B2:C135,2,FALSE)</f>
        <v>Buena Vista City</v>
      </c>
      <c r="E4" s="115"/>
      <c r="F4" s="115"/>
      <c r="G4" s="24"/>
      <c r="H4" s="24"/>
    </row>
    <row r="5" spans="1:8" ht="12" customHeight="1" x14ac:dyDescent="0.25">
      <c r="A5" s="24"/>
      <c r="B5" s="24"/>
      <c r="C5" s="24"/>
      <c r="D5" s="24"/>
      <c r="E5" s="24"/>
      <c r="F5" s="24"/>
      <c r="G5" s="24"/>
      <c r="H5" s="24"/>
    </row>
    <row r="6" spans="1:8" ht="12" customHeight="1" x14ac:dyDescent="0.25">
      <c r="A6" s="24"/>
      <c r="B6" s="24"/>
      <c r="C6" s="24"/>
      <c r="D6" s="50" t="s">
        <v>183</v>
      </c>
      <c r="E6" s="28"/>
      <c r="F6" s="30"/>
      <c r="G6" s="24"/>
      <c r="H6" s="24"/>
    </row>
    <row r="7" spans="1:8" ht="12" customHeight="1" x14ac:dyDescent="0.25">
      <c r="A7" s="24"/>
      <c r="B7" s="24"/>
      <c r="C7" s="24"/>
      <c r="D7" s="31" t="s">
        <v>158</v>
      </c>
      <c r="E7" s="32"/>
      <c r="F7" s="35"/>
      <c r="G7" s="24"/>
      <c r="H7" s="24"/>
    </row>
    <row r="8" spans="1:8" ht="12" customHeight="1" x14ac:dyDescent="0.25">
      <c r="A8" s="24"/>
      <c r="B8" s="24"/>
      <c r="C8" s="24"/>
      <c r="D8" s="36" t="s">
        <v>159</v>
      </c>
      <c r="E8" s="37"/>
      <c r="F8" s="39" t="s">
        <v>175</v>
      </c>
      <c r="G8" s="24"/>
      <c r="H8" s="24"/>
    </row>
    <row r="9" spans="1:8" ht="12" customHeight="1" x14ac:dyDescent="0.25">
      <c r="A9" s="24"/>
      <c r="B9" s="24"/>
      <c r="C9" s="24"/>
      <c r="D9" s="27"/>
      <c r="E9" s="28"/>
      <c r="F9" s="30"/>
      <c r="G9" s="24"/>
      <c r="H9" s="24"/>
    </row>
    <row r="10" spans="1:8" ht="12" customHeight="1" x14ac:dyDescent="0.25">
      <c r="A10" s="24"/>
      <c r="B10" s="24"/>
      <c r="C10" s="24"/>
      <c r="D10" s="40" t="s">
        <v>185</v>
      </c>
      <c r="E10" s="41" t="s">
        <v>165</v>
      </c>
      <c r="F10" s="51">
        <f>VLOOKUP(A2,data!B2:L135,8,FALSE)</f>
        <v>3908427</v>
      </c>
      <c r="G10" s="24"/>
      <c r="H10" s="24"/>
    </row>
    <row r="11" spans="1:8" ht="12" customHeight="1" x14ac:dyDescent="0.25">
      <c r="A11" s="24"/>
      <c r="B11" s="24"/>
      <c r="C11" s="24"/>
      <c r="D11" s="40"/>
      <c r="E11" s="42"/>
      <c r="F11" s="35"/>
      <c r="G11" s="24"/>
      <c r="H11" s="24"/>
    </row>
    <row r="12" spans="1:8" ht="12" customHeight="1" x14ac:dyDescent="0.25">
      <c r="A12" s="24"/>
      <c r="B12" s="24"/>
      <c r="C12" s="24"/>
      <c r="D12" s="40" t="s">
        <v>186</v>
      </c>
      <c r="E12" s="41" t="s">
        <v>165</v>
      </c>
      <c r="F12" s="51">
        <f>VLOOKUP(A2,data!B2:L135,9,FALSE)</f>
        <v>254811</v>
      </c>
      <c r="G12" s="24"/>
      <c r="H12" s="24"/>
    </row>
    <row r="13" spans="1:8" ht="12" customHeight="1" x14ac:dyDescent="0.25">
      <c r="A13" s="24"/>
      <c r="B13" s="24"/>
      <c r="C13" s="24"/>
      <c r="D13" s="40"/>
      <c r="E13" s="42"/>
      <c r="F13" s="35"/>
      <c r="G13" s="24"/>
      <c r="H13" s="24"/>
    </row>
    <row r="14" spans="1:8" ht="12" customHeight="1" x14ac:dyDescent="0.25">
      <c r="A14" s="24"/>
      <c r="B14" s="24"/>
      <c r="C14" s="24"/>
      <c r="D14" s="40" t="s">
        <v>187</v>
      </c>
      <c r="E14" s="41" t="s">
        <v>165</v>
      </c>
      <c r="F14" s="51">
        <f>VLOOKUP(A2,data!B2:L135,10,FALSE)</f>
        <v>1221524</v>
      </c>
      <c r="G14" s="24"/>
      <c r="H14" s="24"/>
    </row>
    <row r="15" spans="1:8" ht="12" customHeight="1" x14ac:dyDescent="0.25">
      <c r="A15" s="24"/>
      <c r="B15" s="24"/>
      <c r="C15" s="24"/>
      <c r="D15" s="40"/>
      <c r="E15" s="42"/>
      <c r="F15" s="35"/>
      <c r="G15" s="24"/>
      <c r="H15" s="24"/>
    </row>
    <row r="16" spans="1:8" ht="12" customHeight="1" x14ac:dyDescent="0.25">
      <c r="A16" s="24"/>
      <c r="B16" s="24"/>
      <c r="C16" s="24"/>
      <c r="D16" s="40" t="s">
        <v>188</v>
      </c>
      <c r="E16" s="41" t="s">
        <v>165</v>
      </c>
      <c r="F16" s="51">
        <f>VLOOKUP(A2,data!B2:L135,6,FALSE)</f>
        <v>377061</v>
      </c>
      <c r="G16" s="24"/>
      <c r="H16" s="24"/>
    </row>
    <row r="17" spans="1:8" ht="12" customHeight="1" x14ac:dyDescent="0.25">
      <c r="A17" s="24"/>
      <c r="B17" s="24"/>
      <c r="C17" s="24"/>
      <c r="D17" s="40"/>
      <c r="E17" s="42"/>
      <c r="F17" s="35"/>
      <c r="G17" s="24"/>
      <c r="H17" s="24"/>
    </row>
    <row r="18" spans="1:8" ht="12" customHeight="1" x14ac:dyDescent="0.25">
      <c r="A18" s="24"/>
      <c r="B18" s="24"/>
      <c r="C18" s="24"/>
      <c r="D18" s="44" t="s">
        <v>189</v>
      </c>
      <c r="E18" s="45" t="s">
        <v>165</v>
      </c>
      <c r="F18" s="52">
        <f>VLOOKUP(A2,data!B2:L135,11,FALSE)</f>
        <v>3354257</v>
      </c>
      <c r="G18" s="24"/>
      <c r="H18" s="24"/>
    </row>
    <row r="19" spans="1:8" ht="12" customHeigh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12" customHeight="1" x14ac:dyDescent="0.25">
      <c r="A20" s="24"/>
      <c r="B20" s="24"/>
      <c r="C20" s="24"/>
      <c r="D20" s="24"/>
      <c r="E20" s="24"/>
      <c r="F20" s="54">
        <f>SUM(F10:F18)</f>
        <v>9116080</v>
      </c>
      <c r="G20" s="24"/>
      <c r="H20" s="24"/>
    </row>
    <row r="21" spans="1:8" ht="12" customHeight="1" x14ac:dyDescent="0.25">
      <c r="A21" s="24"/>
      <c r="B21" s="24"/>
      <c r="C21" s="24"/>
      <c r="D21" s="24" t="s">
        <v>190</v>
      </c>
      <c r="E21" s="48" t="s">
        <v>165</v>
      </c>
      <c r="F21" s="53" t="s">
        <v>178</v>
      </c>
      <c r="G21" s="48" t="s">
        <v>165</v>
      </c>
      <c r="H21" s="63">
        <f>F20/F22</f>
        <v>1.314595005911382</v>
      </c>
    </row>
    <row r="22" spans="1:8" ht="12" customHeight="1" x14ac:dyDescent="0.25">
      <c r="A22" s="24"/>
      <c r="B22" s="24"/>
      <c r="C22" s="24"/>
      <c r="D22" s="24"/>
      <c r="E22" s="24"/>
      <c r="F22" s="55">
        <f>(VLOOKUP(A2,data!B2:O135,14,FALSE)*VLOOKUP(A2,data!B2:M135,12,FALSE))</f>
        <v>6934515.9223999996</v>
      </c>
      <c r="G22" s="24"/>
      <c r="H22" s="24"/>
    </row>
    <row r="23" spans="1:8" ht="12" customHeight="1" x14ac:dyDescent="0.25">
      <c r="A23" s="24"/>
      <c r="B23" s="24"/>
      <c r="C23" s="24"/>
      <c r="D23" s="24"/>
      <c r="E23" s="24"/>
      <c r="F23" s="24"/>
      <c r="G23" s="24"/>
      <c r="H23" s="24"/>
    </row>
    <row r="24" spans="1:8" ht="12" customHeight="1" x14ac:dyDescent="0.25">
      <c r="A24" s="24"/>
      <c r="B24" s="24"/>
      <c r="C24" s="24"/>
      <c r="D24" s="24"/>
      <c r="E24" s="24"/>
      <c r="F24" s="24"/>
      <c r="G24" s="24"/>
      <c r="H24" s="24"/>
    </row>
    <row r="25" spans="1:8" ht="12" customHeight="1" x14ac:dyDescent="0.25">
      <c r="A25" s="24"/>
      <c r="B25" s="24"/>
      <c r="C25" s="24"/>
      <c r="D25" s="24"/>
      <c r="E25" s="24"/>
      <c r="F25" s="24"/>
      <c r="G25" s="24"/>
      <c r="H25" s="24"/>
    </row>
    <row r="26" spans="1:8" ht="12" customHeight="1" x14ac:dyDescent="0.25">
      <c r="A26" s="24"/>
      <c r="B26" s="24"/>
      <c r="C26" s="24"/>
      <c r="D26" s="24"/>
      <c r="E26" s="24"/>
      <c r="F26" s="24"/>
      <c r="G26" s="24"/>
      <c r="H26" s="24"/>
    </row>
  </sheetData>
  <sheetProtection algorithmName="SHA-512" hashValue="8rvGhVNApjfwlsmxc/+jpv8Z0t33R1xNhy9SYLELuIW1LKSMBJV3VfLancRQOCg9SOzP7XZAPlIL4vET9820Sg==" saltValue="CHW92FCd+KKK72RdnV4kzA==" spinCount="100000" sheet="1" objects="1" scenarios="1"/>
  <mergeCells count="3">
    <mergeCell ref="D1:F1"/>
    <mergeCell ref="D3:F3"/>
    <mergeCell ref="D4:F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List Box 1">
              <controlPr defaultSize="0" autoLine="0" autoPict="0">
                <anchor moveWithCells="1">
                  <from>
                    <xdr:col>0</xdr:col>
                    <xdr:colOff>28575</xdr:colOff>
                    <xdr:row>1</xdr:row>
                    <xdr:rowOff>9525</xdr:rowOff>
                  </from>
                  <to>
                    <xdr:col>1</xdr:col>
                    <xdr:colOff>857250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24"/>
  <sheetViews>
    <sheetView tabSelected="1" workbookViewId="0">
      <selection activeCell="J24" sqref="J24"/>
    </sheetView>
  </sheetViews>
  <sheetFormatPr defaultColWidth="9.140625" defaultRowHeight="12" customHeight="1" x14ac:dyDescent="0.25"/>
  <cols>
    <col min="1" max="1" width="10.28515625" style="25" customWidth="1"/>
    <col min="2" max="3" width="12.7109375" style="25" customWidth="1"/>
    <col min="4" max="4" width="37.7109375" style="25" customWidth="1"/>
    <col min="5" max="5" width="3.140625" style="25" customWidth="1"/>
    <col min="6" max="6" width="9.5703125" style="25" customWidth="1"/>
    <col min="7" max="7" width="3.28515625" style="25" customWidth="1"/>
    <col min="8" max="8" width="6.5703125" style="25" customWidth="1"/>
    <col min="9" max="9" width="6" style="25" customWidth="1"/>
    <col min="10" max="16384" width="9.140625" style="25"/>
  </cols>
  <sheetData>
    <row r="1" spans="1:11" ht="12" customHeight="1" x14ac:dyDescent="0.25">
      <c r="A1" s="24" t="s">
        <v>180</v>
      </c>
      <c r="B1" s="24"/>
      <c r="C1" s="24"/>
      <c r="D1" s="115" t="s">
        <v>198</v>
      </c>
      <c r="E1" s="115"/>
      <c r="F1" s="115"/>
      <c r="G1" s="115"/>
      <c r="H1" s="115"/>
      <c r="I1" s="115"/>
      <c r="J1" s="24"/>
      <c r="K1" s="24"/>
    </row>
    <row r="2" spans="1:11" ht="12" customHeight="1" x14ac:dyDescent="0.25">
      <c r="A2" s="108">
        <v>88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" customHeight="1" x14ac:dyDescent="0.25">
      <c r="A3" s="24"/>
      <c r="B3" s="24"/>
      <c r="C3" s="24"/>
      <c r="D3" s="115" t="s">
        <v>206</v>
      </c>
      <c r="E3" s="115"/>
      <c r="F3" s="115"/>
      <c r="G3" s="115"/>
      <c r="H3" s="115"/>
      <c r="I3" s="115"/>
      <c r="J3" s="24"/>
      <c r="K3" s="24"/>
    </row>
    <row r="4" spans="1:11" ht="12" customHeight="1" x14ac:dyDescent="0.25">
      <c r="A4" s="24"/>
      <c r="B4" s="24"/>
      <c r="C4" s="24"/>
      <c r="D4" s="115" t="str">
        <f>VLOOKUP(A2,data!B2:C135,2,FALSE)</f>
        <v>Sussex County</v>
      </c>
      <c r="E4" s="115"/>
      <c r="F4" s="115"/>
      <c r="G4" s="115"/>
      <c r="H4" s="115"/>
      <c r="I4" s="115"/>
      <c r="J4" s="24"/>
      <c r="K4" s="24"/>
    </row>
    <row r="5" spans="1:11" ht="12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" customHeight="1" x14ac:dyDescent="0.25">
      <c r="A6" s="24"/>
      <c r="B6" s="24"/>
      <c r="C6" s="24"/>
      <c r="D6" s="50" t="s">
        <v>191</v>
      </c>
      <c r="E6" s="28"/>
      <c r="F6" s="29"/>
      <c r="G6" s="28"/>
      <c r="H6" s="116" t="s">
        <v>196</v>
      </c>
      <c r="I6" s="117"/>
      <c r="J6" s="24"/>
      <c r="K6" s="24"/>
    </row>
    <row r="7" spans="1:11" ht="12" customHeight="1" x14ac:dyDescent="0.25">
      <c r="A7" s="24"/>
      <c r="B7" s="24"/>
      <c r="C7" s="24"/>
      <c r="D7" s="31" t="s">
        <v>192</v>
      </c>
      <c r="E7" s="32"/>
      <c r="F7" s="33" t="s">
        <v>194</v>
      </c>
      <c r="G7" s="32"/>
      <c r="H7" s="118" t="s">
        <v>192</v>
      </c>
      <c r="I7" s="119"/>
      <c r="J7" s="24"/>
      <c r="K7" s="24"/>
    </row>
    <row r="8" spans="1:11" ht="12" customHeight="1" x14ac:dyDescent="0.25">
      <c r="A8" s="24"/>
      <c r="B8" s="24"/>
      <c r="C8" s="24"/>
      <c r="D8" s="36" t="s">
        <v>193</v>
      </c>
      <c r="E8" s="37"/>
      <c r="F8" s="38" t="s">
        <v>195</v>
      </c>
      <c r="G8" s="37"/>
      <c r="H8" s="120" t="s">
        <v>195</v>
      </c>
      <c r="I8" s="121"/>
      <c r="J8" s="24"/>
      <c r="K8" s="24"/>
    </row>
    <row r="9" spans="1:11" ht="12" customHeight="1" x14ac:dyDescent="0.25">
      <c r="A9" s="24"/>
      <c r="B9" s="24"/>
      <c r="C9" s="24"/>
      <c r="D9" s="40"/>
      <c r="E9" s="32"/>
      <c r="F9" s="34"/>
      <c r="G9" s="32"/>
      <c r="H9" s="34"/>
      <c r="I9" s="35"/>
      <c r="J9" s="24"/>
      <c r="K9" s="24"/>
    </row>
    <row r="10" spans="1:11" ht="12" customHeight="1" x14ac:dyDescent="0.25">
      <c r="A10" s="24"/>
      <c r="B10" s="24"/>
      <c r="C10" s="24"/>
      <c r="D10" s="40" t="s">
        <v>197</v>
      </c>
      <c r="E10" s="32"/>
      <c r="F10" s="43">
        <f>VLOOKUP(A2,data!B2:O135,14,FALSE)</f>
        <v>1506.2881</v>
      </c>
      <c r="G10" s="32"/>
      <c r="H10" s="59">
        <f>ROUND((((F10-data!D139)/data!E139)*-1)*5+100,2)</f>
        <v>105.45</v>
      </c>
      <c r="I10" s="35" t="s">
        <v>199</v>
      </c>
      <c r="J10" s="24"/>
      <c r="K10" s="24"/>
    </row>
    <row r="11" spans="1:11" ht="12" customHeight="1" x14ac:dyDescent="0.25">
      <c r="A11" s="24"/>
      <c r="B11" s="24"/>
      <c r="C11" s="24"/>
      <c r="D11" s="40"/>
      <c r="E11" s="32"/>
      <c r="F11" s="34"/>
      <c r="G11" s="32"/>
      <c r="H11" s="34"/>
      <c r="I11" s="35"/>
      <c r="J11" s="24"/>
      <c r="K11" s="24"/>
    </row>
    <row r="12" spans="1:11" ht="12" customHeight="1" x14ac:dyDescent="0.25">
      <c r="A12" s="24"/>
      <c r="B12" s="24"/>
      <c r="C12" s="24"/>
      <c r="D12" s="40" t="s">
        <v>14</v>
      </c>
      <c r="E12" s="32"/>
      <c r="F12" s="60">
        <f>VLOOKUP(A2,data!B2:P135,15,FALSE)</f>
        <v>1.0406</v>
      </c>
      <c r="G12" s="32"/>
      <c r="H12" s="61">
        <f>ROUND(((F12-data!D140)/data!E140)*5+100,2)</f>
        <v>100.52</v>
      </c>
      <c r="I12" s="35" t="s">
        <v>200</v>
      </c>
      <c r="J12" s="24"/>
      <c r="K12" s="24"/>
    </row>
    <row r="13" spans="1:11" ht="12" customHeight="1" x14ac:dyDescent="0.25">
      <c r="A13" s="24"/>
      <c r="B13" s="24"/>
      <c r="C13" s="24"/>
      <c r="D13" s="40"/>
      <c r="E13" s="32"/>
      <c r="F13" s="34"/>
      <c r="G13" s="32"/>
      <c r="H13" s="34"/>
      <c r="I13" s="35"/>
      <c r="J13" s="24"/>
      <c r="K13" s="24"/>
    </row>
    <row r="14" spans="1:11" ht="12" customHeight="1" x14ac:dyDescent="0.25">
      <c r="A14" s="24"/>
      <c r="B14" s="24"/>
      <c r="C14" s="24"/>
      <c r="D14" s="44" t="s">
        <v>12</v>
      </c>
      <c r="E14" s="37"/>
      <c r="F14" s="46">
        <f>VLOOKUP(A2,data!B2:N135,13,FALSE)</f>
        <v>41594</v>
      </c>
      <c r="G14" s="37"/>
      <c r="H14" s="69">
        <f>ROUND(((F14-data!D141)/data!E141)*-5+100,2)</f>
        <v>103.92</v>
      </c>
      <c r="I14" s="49" t="s">
        <v>201</v>
      </c>
      <c r="J14" s="24"/>
      <c r="K14" s="24"/>
    </row>
    <row r="15" spans="1:11" ht="12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2" customHeight="1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2" customHeight="1" x14ac:dyDescent="0.25">
      <c r="A17" s="24"/>
      <c r="B17" s="24"/>
      <c r="C17" s="24"/>
      <c r="D17" s="24" t="s">
        <v>205</v>
      </c>
      <c r="E17" s="53" t="s">
        <v>165</v>
      </c>
      <c r="F17" s="64">
        <f>SUM(H10:H14)/3</f>
        <v>103.29666666666667</v>
      </c>
      <c r="G17" s="24"/>
      <c r="H17" s="24"/>
      <c r="I17" s="24"/>
      <c r="J17" s="24"/>
      <c r="K17" s="24"/>
    </row>
    <row r="18" spans="1:11" ht="12" customHeight="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2" customHeight="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2" customHeight="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2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2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2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</sheetData>
  <sheetProtection algorithmName="SHA-512" hashValue="lpkGoWFiFC7yHrDPWAxo53VnucOBIkS3bCAni5C4QF4qTHVw7/CBF5AKsYrAljoJ6zrXL6eqb43O4TYkwFFamA==" saltValue="DU5QqNDlaUH2o1mL36n5ug==" spinCount="100000" sheet="1" objects="1" scenarios="1"/>
  <mergeCells count="6">
    <mergeCell ref="H6:I6"/>
    <mergeCell ref="H7:I7"/>
    <mergeCell ref="H8:I8"/>
    <mergeCell ref="D1:I1"/>
    <mergeCell ref="D3:I3"/>
    <mergeCell ref="D4:I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List Box 1">
              <controlPr defaultSize="0" autoLine="0" autoPict="0">
                <anchor moveWithCells="1">
                  <from>
                    <xdr:col>0</xdr:col>
                    <xdr:colOff>19050</xdr:colOff>
                    <xdr:row>1</xdr:row>
                    <xdr:rowOff>9525</xdr:rowOff>
                  </from>
                  <to>
                    <xdr:col>2</xdr:col>
                    <xdr:colOff>180975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142"/>
  <sheetViews>
    <sheetView workbookViewId="0">
      <pane xSplit="3" ySplit="1" topLeftCell="D122" activePane="bottomRight" state="frozen"/>
      <selection pane="topRight" activeCell="D1" sqref="D1"/>
      <selection pane="bottomLeft" activeCell="A2" sqref="A2"/>
      <selection pane="bottomRight" activeCell="L147" sqref="L147"/>
    </sheetView>
  </sheetViews>
  <sheetFormatPr defaultColWidth="9.140625" defaultRowHeight="14.1" customHeight="1" x14ac:dyDescent="0.2"/>
  <cols>
    <col min="1" max="2" width="4.140625" style="18" customWidth="1"/>
    <col min="3" max="3" width="19.7109375" style="17" customWidth="1"/>
    <col min="4" max="4" width="14.85546875" style="19" bestFit="1" customWidth="1"/>
    <col min="5" max="5" width="14.5703125" style="19" bestFit="1" customWidth="1"/>
    <col min="6" max="6" width="9.5703125" style="20" customWidth="1"/>
    <col min="7" max="7" width="12.85546875" style="21" customWidth="1"/>
    <col min="8" max="8" width="13.42578125" style="19" customWidth="1"/>
    <col min="9" max="9" width="14.140625" style="21" bestFit="1" customWidth="1"/>
    <col min="10" max="10" width="11.85546875" style="21" bestFit="1" customWidth="1"/>
    <col min="11" max="11" width="12.7109375" style="21" bestFit="1" customWidth="1"/>
    <col min="12" max="12" width="14.5703125" style="21" customWidth="1"/>
    <col min="13" max="13" width="8" style="22" bestFit="1" customWidth="1"/>
    <col min="14" max="14" width="11.28515625" style="19" customWidth="1"/>
    <col min="15" max="15" width="10.85546875" style="14" customWidth="1"/>
    <col min="16" max="16" width="12.5703125" style="15" bestFit="1" customWidth="1"/>
    <col min="17" max="19" width="6.5703125" style="67" customWidth="1"/>
    <col min="20" max="20" width="7.42578125" style="68" customWidth="1"/>
    <col min="21" max="21" width="13.140625" style="16" bestFit="1" customWidth="1"/>
    <col min="22" max="16384" width="9.140625" style="17"/>
  </cols>
  <sheetData>
    <row r="1" spans="1:21" s="8" customFormat="1" ht="39" customHeight="1" x14ac:dyDescent="0.2">
      <c r="A1" s="1" t="s">
        <v>0</v>
      </c>
      <c r="B1" s="1"/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3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3" t="s">
        <v>11</v>
      </c>
      <c r="N1" s="3" t="s">
        <v>12</v>
      </c>
      <c r="O1" s="5" t="s">
        <v>13</v>
      </c>
      <c r="P1" s="6" t="s">
        <v>14</v>
      </c>
      <c r="Q1" s="65" t="s">
        <v>15</v>
      </c>
      <c r="R1" s="65" t="s">
        <v>16</v>
      </c>
      <c r="S1" s="65" t="s">
        <v>17</v>
      </c>
      <c r="T1" s="66" t="s">
        <v>18</v>
      </c>
      <c r="U1" s="7" t="s">
        <v>19</v>
      </c>
    </row>
    <row r="2" spans="1:21" ht="14.1" customHeight="1" x14ac:dyDescent="0.2">
      <c r="A2" s="9">
        <v>1</v>
      </c>
      <c r="B2" s="9">
        <v>1</v>
      </c>
      <c r="C2" s="10" t="s">
        <v>20</v>
      </c>
      <c r="D2" s="11">
        <v>3757603403</v>
      </c>
      <c r="E2" s="11">
        <v>297839069</v>
      </c>
      <c r="F2" s="11">
        <v>44175</v>
      </c>
      <c r="G2" s="11">
        <v>3659682</v>
      </c>
      <c r="H2" s="11">
        <v>723999503.04480004</v>
      </c>
      <c r="I2" s="11">
        <v>21284045</v>
      </c>
      <c r="J2" s="11">
        <v>1897693</v>
      </c>
      <c r="K2" s="11">
        <v>6276788</v>
      </c>
      <c r="L2" s="11">
        <v>18112047</v>
      </c>
      <c r="M2" s="12">
        <v>33041</v>
      </c>
      <c r="N2" s="11">
        <v>44038</v>
      </c>
      <c r="O2" s="111">
        <v>2044.3598999999999</v>
      </c>
      <c r="P2" s="15">
        <v>0.75839999999999996</v>
      </c>
      <c r="Q2" s="67">
        <v>102.08882200959678</v>
      </c>
      <c r="R2" s="67">
        <v>95.890310733738744</v>
      </c>
      <c r="S2" s="67">
        <v>103.33157199252989</v>
      </c>
      <c r="T2" s="68">
        <v>100.43690157862181</v>
      </c>
      <c r="U2" s="16" t="s">
        <v>21</v>
      </c>
    </row>
    <row r="3" spans="1:21" ht="14.1" customHeight="1" x14ac:dyDescent="0.2">
      <c r="A3" s="9">
        <v>2</v>
      </c>
      <c r="B3" s="9">
        <v>2</v>
      </c>
      <c r="C3" s="10" t="s">
        <v>22</v>
      </c>
      <c r="D3" s="11">
        <v>19345040467</v>
      </c>
      <c r="E3" s="11">
        <v>406500259</v>
      </c>
      <c r="F3" s="11">
        <v>98642</v>
      </c>
      <c r="G3" s="11">
        <v>16229409</v>
      </c>
      <c r="H3" s="11">
        <v>5051376339.1620998</v>
      </c>
      <c r="I3" s="11">
        <v>141587224</v>
      </c>
      <c r="J3" s="11">
        <v>3299526</v>
      </c>
      <c r="K3" s="11">
        <v>27217645</v>
      </c>
      <c r="L3" s="11">
        <v>66128827</v>
      </c>
      <c r="M3" s="12">
        <v>107697</v>
      </c>
      <c r="N3" s="11">
        <v>77591</v>
      </c>
      <c r="O3" s="111">
        <v>3061.989</v>
      </c>
      <c r="P3" s="15">
        <v>0.77159999999999995</v>
      </c>
      <c r="Q3" s="67">
        <v>95.73408809541047</v>
      </c>
      <c r="R3" s="67">
        <v>96.107073650838913</v>
      </c>
      <c r="S3" s="67">
        <v>95.294753083123339</v>
      </c>
      <c r="T3" s="68">
        <v>95.711971609790908</v>
      </c>
      <c r="U3" s="16" t="s">
        <v>23</v>
      </c>
    </row>
    <row r="4" spans="1:21" ht="14.1" customHeight="1" x14ac:dyDescent="0.2">
      <c r="A4" s="9">
        <v>3</v>
      </c>
      <c r="B4" s="9">
        <v>3</v>
      </c>
      <c r="C4" s="10" t="s">
        <v>24</v>
      </c>
      <c r="D4" s="11">
        <v>1195887252</v>
      </c>
      <c r="E4" s="11">
        <v>186557847</v>
      </c>
      <c r="F4" s="11">
        <v>21433</v>
      </c>
      <c r="G4" s="11">
        <v>755943</v>
      </c>
      <c r="H4" s="11">
        <v>325700568.58289999</v>
      </c>
      <c r="I4" s="11">
        <v>7186527</v>
      </c>
      <c r="J4" s="11">
        <v>1219765</v>
      </c>
      <c r="K4" s="11">
        <v>2270228</v>
      </c>
      <c r="L4" s="11">
        <v>14517874</v>
      </c>
      <c r="M4" s="12">
        <v>15405</v>
      </c>
      <c r="N4" s="11">
        <v>49655</v>
      </c>
      <c r="O4" s="111">
        <v>1677.8114</v>
      </c>
      <c r="P4" s="15">
        <v>1.004</v>
      </c>
      <c r="Q4" s="67">
        <v>104.3777877871518</v>
      </c>
      <c r="R4" s="67">
        <v>99.923414706451069</v>
      </c>
      <c r="S4" s="67">
        <v>101.98615394305186</v>
      </c>
      <c r="T4" s="68">
        <v>102.09578547888492</v>
      </c>
      <c r="U4" s="16" t="s">
        <v>21</v>
      </c>
    </row>
    <row r="5" spans="1:21" ht="14.1" customHeight="1" x14ac:dyDescent="0.2">
      <c r="A5" s="9">
        <v>4</v>
      </c>
      <c r="B5" s="9">
        <v>4</v>
      </c>
      <c r="C5" s="10" t="s">
        <v>25</v>
      </c>
      <c r="D5" s="11">
        <v>1432310773</v>
      </c>
      <c r="E5" s="11">
        <v>47394958</v>
      </c>
      <c r="F5" s="11">
        <v>20045</v>
      </c>
      <c r="G5" s="11">
        <v>765327</v>
      </c>
      <c r="H5" s="11">
        <v>287614413.59100002</v>
      </c>
      <c r="I5" s="11">
        <v>5400795</v>
      </c>
      <c r="J5" s="11">
        <v>225201</v>
      </c>
      <c r="K5" s="11">
        <v>2554768</v>
      </c>
      <c r="L5" s="11">
        <v>9165356</v>
      </c>
      <c r="M5" s="12">
        <v>12948</v>
      </c>
      <c r="N5" s="11">
        <v>54979</v>
      </c>
      <c r="O5" s="111">
        <v>1982.3190999999999</v>
      </c>
      <c r="P5" s="15">
        <v>0.7056</v>
      </c>
      <c r="Q5" s="67">
        <v>102.47624486908778</v>
      </c>
      <c r="R5" s="67">
        <v>95.023259065338038</v>
      </c>
      <c r="S5" s="67">
        <v>100.71091703804544</v>
      </c>
      <c r="T5" s="68">
        <v>99.403473657490437</v>
      </c>
      <c r="U5" s="16" t="s">
        <v>26</v>
      </c>
    </row>
    <row r="6" spans="1:21" ht="14.1" customHeight="1" x14ac:dyDescent="0.2">
      <c r="A6" s="9">
        <v>5</v>
      </c>
      <c r="B6" s="9">
        <v>5</v>
      </c>
      <c r="C6" s="10" t="s">
        <v>27</v>
      </c>
      <c r="D6" s="11">
        <v>2703826707</v>
      </c>
      <c r="E6" s="11">
        <v>127427771</v>
      </c>
      <c r="F6" s="11">
        <v>39978</v>
      </c>
      <c r="G6" s="11">
        <v>2621707</v>
      </c>
      <c r="H6" s="11">
        <v>605771635.29100001</v>
      </c>
      <c r="I6" s="11">
        <v>14218536</v>
      </c>
      <c r="J6" s="11">
        <v>777816</v>
      </c>
      <c r="K6" s="11">
        <v>5888974</v>
      </c>
      <c r="L6" s="11">
        <v>14774560</v>
      </c>
      <c r="M6" s="12">
        <v>31982</v>
      </c>
      <c r="N6" s="11">
        <v>48980</v>
      </c>
      <c r="O6" s="111">
        <v>1621.3809000000001</v>
      </c>
      <c r="P6" s="15">
        <v>0.73819999999999997</v>
      </c>
      <c r="Q6" s="67">
        <v>104.73017630684379</v>
      </c>
      <c r="R6" s="67">
        <v>95.558597784843016</v>
      </c>
      <c r="S6" s="67">
        <v>102.14783405403595</v>
      </c>
      <c r="T6" s="68">
        <v>100.81220271524091</v>
      </c>
      <c r="U6" s="16" t="s">
        <v>21</v>
      </c>
    </row>
    <row r="7" spans="1:21" ht="14.1" customHeight="1" x14ac:dyDescent="0.2">
      <c r="A7" s="9">
        <v>6</v>
      </c>
      <c r="B7" s="9">
        <v>6</v>
      </c>
      <c r="C7" s="10" t="s">
        <v>28</v>
      </c>
      <c r="D7" s="11">
        <v>1387266783</v>
      </c>
      <c r="E7" s="11">
        <v>114066160</v>
      </c>
      <c r="F7" s="11">
        <v>21089</v>
      </c>
      <c r="G7" s="11">
        <v>1250714</v>
      </c>
      <c r="H7" s="11">
        <v>300389174.06999999</v>
      </c>
      <c r="I7" s="11">
        <v>8476271</v>
      </c>
      <c r="J7" s="11">
        <v>765575</v>
      </c>
      <c r="K7" s="11">
        <v>3249869</v>
      </c>
      <c r="L7" s="11">
        <v>4688863</v>
      </c>
      <c r="M7" s="12">
        <v>15536</v>
      </c>
      <c r="N7" s="11">
        <v>50148</v>
      </c>
      <c r="O7" s="111">
        <v>1728.1311000000001</v>
      </c>
      <c r="P7" s="15">
        <v>0.6865</v>
      </c>
      <c r="Q7" s="67">
        <v>104.06355905279104</v>
      </c>
      <c r="R7" s="67">
        <v>94.709609692867332</v>
      </c>
      <c r="S7" s="67">
        <v>101.86806758051088</v>
      </c>
      <c r="T7" s="68">
        <v>100.21374544205644</v>
      </c>
      <c r="U7" s="16" t="s">
        <v>21</v>
      </c>
    </row>
    <row r="8" spans="1:21" ht="14.1" customHeight="1" x14ac:dyDescent="0.2">
      <c r="A8" s="9">
        <v>7</v>
      </c>
      <c r="B8" s="9">
        <v>7</v>
      </c>
      <c r="C8" s="10" t="s">
        <v>29</v>
      </c>
      <c r="D8" s="11">
        <v>76010625232</v>
      </c>
      <c r="E8" s="11">
        <v>981443895</v>
      </c>
      <c r="F8" s="11">
        <v>143836</v>
      </c>
      <c r="G8" s="11">
        <v>41197357</v>
      </c>
      <c r="H8" s="11">
        <v>14020477518.762798</v>
      </c>
      <c r="I8" s="11">
        <v>734033722</v>
      </c>
      <c r="J8" s="11">
        <v>9574546</v>
      </c>
      <c r="K8" s="11">
        <v>79699484</v>
      </c>
      <c r="L8" s="11">
        <v>313876617</v>
      </c>
      <c r="M8" s="12">
        <v>239074</v>
      </c>
      <c r="N8" s="11">
        <v>114705</v>
      </c>
      <c r="O8" s="111">
        <v>4512.8495000000003</v>
      </c>
      <c r="P8" s="15">
        <v>1.0922000000000001</v>
      </c>
      <c r="Q8" s="67">
        <v>86.673977271041068</v>
      </c>
      <c r="R8" s="67">
        <v>101.37178510707497</v>
      </c>
      <c r="S8" s="67">
        <v>86.404981765991778</v>
      </c>
      <c r="T8" s="68">
        <v>91.483581381369277</v>
      </c>
      <c r="U8" s="16" t="s">
        <v>23</v>
      </c>
    </row>
    <row r="9" spans="1:21" ht="14.1" customHeight="1" x14ac:dyDescent="0.2">
      <c r="A9" s="9">
        <v>8</v>
      </c>
      <c r="B9" s="9">
        <v>8</v>
      </c>
      <c r="C9" s="10" t="s">
        <v>30</v>
      </c>
      <c r="D9" s="11">
        <v>8569258748</v>
      </c>
      <c r="E9" s="11">
        <v>453085806</v>
      </c>
      <c r="F9" s="11">
        <v>105322</v>
      </c>
      <c r="G9" s="11">
        <v>5542113</v>
      </c>
      <c r="H9" s="11">
        <v>1744534383.697</v>
      </c>
      <c r="I9" s="11">
        <v>39694531</v>
      </c>
      <c r="J9" s="11">
        <v>2687804</v>
      </c>
      <c r="K9" s="11">
        <v>11231476</v>
      </c>
      <c r="L9" s="11">
        <v>30035954</v>
      </c>
      <c r="M9" s="12">
        <v>75013</v>
      </c>
      <c r="N9" s="11">
        <v>58368</v>
      </c>
      <c r="O9" s="111">
        <v>2033.8445999999999</v>
      </c>
      <c r="P9" s="15">
        <v>0.58460000000000001</v>
      </c>
      <c r="Q9" s="67">
        <v>102.15448634007616</v>
      </c>
      <c r="R9" s="67">
        <v>93.036265658586444</v>
      </c>
      <c r="S9" s="67">
        <v>99.899163117860084</v>
      </c>
      <c r="T9" s="68">
        <v>98.363305038840906</v>
      </c>
      <c r="U9" s="16" t="s">
        <v>26</v>
      </c>
    </row>
    <row r="10" spans="1:21" ht="14.1" customHeight="1" x14ac:dyDescent="0.2">
      <c r="A10" s="9">
        <v>9</v>
      </c>
      <c r="B10" s="9">
        <v>9</v>
      </c>
      <c r="C10" s="10" t="s">
        <v>31</v>
      </c>
      <c r="D10" s="11">
        <v>911753389</v>
      </c>
      <c r="E10" s="11">
        <v>1460655469</v>
      </c>
      <c r="F10" s="11">
        <v>8340</v>
      </c>
      <c r="G10" s="11">
        <v>937441</v>
      </c>
      <c r="H10" s="11">
        <v>107856632.74340001</v>
      </c>
      <c r="I10" s="11">
        <v>4387455</v>
      </c>
      <c r="J10" s="11">
        <v>7003431</v>
      </c>
      <c r="K10" s="11">
        <v>160562</v>
      </c>
      <c r="L10" s="11">
        <v>3036928</v>
      </c>
      <c r="M10" s="12">
        <v>4556</v>
      </c>
      <c r="N10" s="11">
        <v>48753</v>
      </c>
      <c r="O10" s="111">
        <v>5693.0676000000003</v>
      </c>
      <c r="P10" s="15">
        <v>0.59860000000000002</v>
      </c>
      <c r="Q10" s="67">
        <v>79.303932540395579</v>
      </c>
      <c r="R10" s="67">
        <v>93.266165722177533</v>
      </c>
      <c r="S10" s="67">
        <v>102.20220647654467</v>
      </c>
      <c r="T10" s="68">
        <v>91.590768246372591</v>
      </c>
      <c r="U10" s="16" t="s">
        <v>23</v>
      </c>
    </row>
    <row r="11" spans="1:21" ht="14.1" customHeight="1" x14ac:dyDescent="0.2">
      <c r="A11" s="9">
        <v>10</v>
      </c>
      <c r="B11" s="9">
        <v>10</v>
      </c>
      <c r="C11" s="10" t="s">
        <v>32</v>
      </c>
      <c r="D11" s="11">
        <v>9938169083</v>
      </c>
      <c r="E11" s="11">
        <v>337788488</v>
      </c>
      <c r="F11" s="11">
        <v>105352</v>
      </c>
      <c r="G11" s="11">
        <v>5748220</v>
      </c>
      <c r="H11" s="11">
        <v>2113311071.9749999</v>
      </c>
      <c r="I11" s="11">
        <v>43392075</v>
      </c>
      <c r="J11" s="11">
        <v>1727839</v>
      </c>
      <c r="K11" s="11">
        <v>14084273</v>
      </c>
      <c r="L11" s="11">
        <v>25560918</v>
      </c>
      <c r="M11" s="12">
        <v>77807</v>
      </c>
      <c r="N11" s="11">
        <v>65172</v>
      </c>
      <c r="O11" s="111">
        <v>2212.538</v>
      </c>
      <c r="P11" s="15">
        <v>0.52580000000000005</v>
      </c>
      <c r="Q11" s="67">
        <v>101.03860923984263</v>
      </c>
      <c r="R11" s="67">
        <v>92.070685391503858</v>
      </c>
      <c r="S11" s="67">
        <v>98.269427599140386</v>
      </c>
      <c r="T11" s="68">
        <v>97.126240743495615</v>
      </c>
      <c r="U11" s="16" t="s">
        <v>26</v>
      </c>
    </row>
    <row r="12" spans="1:21" ht="14.1" customHeight="1" x14ac:dyDescent="0.2">
      <c r="A12" s="9">
        <v>11</v>
      </c>
      <c r="B12" s="9">
        <v>11</v>
      </c>
      <c r="C12" s="10" t="s">
        <v>33</v>
      </c>
      <c r="D12" s="11">
        <v>589470109</v>
      </c>
      <c r="E12" s="11">
        <v>69677043</v>
      </c>
      <c r="F12" s="11">
        <v>8293</v>
      </c>
      <c r="G12" s="11">
        <v>345271</v>
      </c>
      <c r="H12" s="11">
        <v>115607285.66100001</v>
      </c>
      <c r="I12" s="11">
        <v>2637883</v>
      </c>
      <c r="J12" s="11">
        <v>409159</v>
      </c>
      <c r="K12" s="11">
        <v>981470</v>
      </c>
      <c r="L12" s="11">
        <v>5151130</v>
      </c>
      <c r="M12" s="12">
        <v>6511</v>
      </c>
      <c r="N12" s="11">
        <v>45564</v>
      </c>
      <c r="O12" s="111">
        <v>1684.0166999999999</v>
      </c>
      <c r="P12" s="15">
        <v>0.86870000000000003</v>
      </c>
      <c r="Q12" s="67">
        <v>104.33903788273406</v>
      </c>
      <c r="R12" s="67">
        <v>97.701594806174285</v>
      </c>
      <c r="S12" s="67">
        <v>102.96605517866065</v>
      </c>
      <c r="T12" s="68">
        <v>101.66889595585633</v>
      </c>
      <c r="U12" s="16" t="s">
        <v>21</v>
      </c>
    </row>
    <row r="13" spans="1:21" ht="14.1" customHeight="1" x14ac:dyDescent="0.2">
      <c r="A13" s="9">
        <v>12</v>
      </c>
      <c r="B13" s="9">
        <v>12</v>
      </c>
      <c r="C13" s="10" t="s">
        <v>34</v>
      </c>
      <c r="D13" s="11">
        <v>3832929241</v>
      </c>
      <c r="E13" s="11">
        <v>297766730</v>
      </c>
      <c r="F13" s="11">
        <v>49171</v>
      </c>
      <c r="G13" s="11">
        <v>2835846</v>
      </c>
      <c r="H13" s="11">
        <v>917707929.73000002</v>
      </c>
      <c r="I13" s="11">
        <v>26043562</v>
      </c>
      <c r="J13" s="11">
        <v>2292021</v>
      </c>
      <c r="K13" s="11">
        <v>5926396</v>
      </c>
      <c r="L13" s="11">
        <v>13033993</v>
      </c>
      <c r="M13" s="12">
        <v>33350</v>
      </c>
      <c r="N13" s="11">
        <v>70388</v>
      </c>
      <c r="O13" s="111">
        <v>2185.0021000000002</v>
      </c>
      <c r="P13" s="15">
        <v>0.68799999999999994</v>
      </c>
      <c r="Q13" s="67">
        <v>101.21056119914455</v>
      </c>
      <c r="R13" s="67">
        <v>94.734241842537813</v>
      </c>
      <c r="S13" s="67">
        <v>97.020059511891418</v>
      </c>
      <c r="T13" s="68">
        <v>97.654954184524584</v>
      </c>
      <c r="U13" s="16" t="s">
        <v>26</v>
      </c>
    </row>
    <row r="14" spans="1:21" ht="14.1" customHeight="1" x14ac:dyDescent="0.2">
      <c r="A14" s="9">
        <v>13</v>
      </c>
      <c r="B14" s="9">
        <v>13</v>
      </c>
      <c r="C14" s="10" t="s">
        <v>35</v>
      </c>
      <c r="D14" s="11">
        <v>1405377615</v>
      </c>
      <c r="E14" s="11">
        <v>980383148</v>
      </c>
      <c r="F14" s="11">
        <v>20392</v>
      </c>
      <c r="G14" s="11">
        <v>880557</v>
      </c>
      <c r="H14" s="11">
        <v>255014166.89899999</v>
      </c>
      <c r="I14" s="11">
        <v>6039875</v>
      </c>
      <c r="J14" s="11">
        <v>4587346</v>
      </c>
      <c r="K14" s="11">
        <v>2729606</v>
      </c>
      <c r="L14" s="11">
        <v>6827663</v>
      </c>
      <c r="M14" s="12">
        <v>16581</v>
      </c>
      <c r="N14" s="11">
        <v>42569</v>
      </c>
      <c r="O14" s="111">
        <v>1972.9579000000001</v>
      </c>
      <c r="P14" s="15">
        <v>0.64390000000000003</v>
      </c>
      <c r="Q14" s="67">
        <v>102.53470225313613</v>
      </c>
      <c r="R14" s="67">
        <v>94.010056642225862</v>
      </c>
      <c r="S14" s="67">
        <v>103.68343581924935</v>
      </c>
      <c r="T14" s="68">
        <v>100.07606490487046</v>
      </c>
      <c r="U14" s="16" t="s">
        <v>21</v>
      </c>
    </row>
    <row r="15" spans="1:21" ht="14.1" customHeight="1" x14ac:dyDescent="0.2">
      <c r="A15" s="9">
        <v>14</v>
      </c>
      <c r="B15" s="9">
        <v>14</v>
      </c>
      <c r="C15" s="10" t="s">
        <v>36</v>
      </c>
      <c r="D15" s="11">
        <v>2448707290</v>
      </c>
      <c r="E15" s="11">
        <v>144556840</v>
      </c>
      <c r="F15" s="11">
        <v>27700</v>
      </c>
      <c r="G15" s="11">
        <v>1583530</v>
      </c>
      <c r="H15" s="11">
        <v>294218297.27699995</v>
      </c>
      <c r="I15" s="11">
        <v>9550560</v>
      </c>
      <c r="J15" s="11">
        <v>526568</v>
      </c>
      <c r="K15" s="11">
        <v>2834615</v>
      </c>
      <c r="L15" s="11">
        <v>27597004</v>
      </c>
      <c r="M15" s="12">
        <v>22004</v>
      </c>
      <c r="N15" s="11">
        <v>32993</v>
      </c>
      <c r="O15" s="111">
        <v>1759.9653000000001</v>
      </c>
      <c r="P15" s="15">
        <v>1.0869</v>
      </c>
      <c r="Q15" s="67">
        <v>103.86476572979055</v>
      </c>
      <c r="R15" s="67">
        <v>101.28475151157262</v>
      </c>
      <c r="S15" s="67">
        <v>105.97713766041042</v>
      </c>
      <c r="T15" s="68">
        <v>103.70888496725786</v>
      </c>
      <c r="U15" s="16" t="s">
        <v>37</v>
      </c>
    </row>
    <row r="16" spans="1:21" ht="14.1" customHeight="1" x14ac:dyDescent="0.2">
      <c r="A16" s="9">
        <v>15</v>
      </c>
      <c r="B16" s="9">
        <v>15</v>
      </c>
      <c r="C16" s="10" t="s">
        <v>38</v>
      </c>
      <c r="D16" s="11">
        <v>1456824511</v>
      </c>
      <c r="E16" s="11">
        <v>673590223</v>
      </c>
      <c r="F16" s="11">
        <v>19518</v>
      </c>
      <c r="G16" s="11">
        <v>708585</v>
      </c>
      <c r="H16" s="11">
        <v>242674591.13500002</v>
      </c>
      <c r="I16" s="11">
        <v>7725132</v>
      </c>
      <c r="J16" s="11">
        <v>3798408</v>
      </c>
      <c r="K16" s="11">
        <v>2910209</v>
      </c>
      <c r="L16" s="11">
        <v>4281986</v>
      </c>
      <c r="M16" s="12">
        <v>16957</v>
      </c>
      <c r="N16" s="11">
        <v>41763</v>
      </c>
      <c r="O16" s="111">
        <v>1766.6052</v>
      </c>
      <c r="P16" s="15">
        <v>0.64839999999999998</v>
      </c>
      <c r="Q16" s="67">
        <v>103.82330190203956</v>
      </c>
      <c r="R16" s="67">
        <v>94.083953091237291</v>
      </c>
      <c r="S16" s="67">
        <v>103.87649384806889</v>
      </c>
      <c r="T16" s="68">
        <v>100.59458294711526</v>
      </c>
      <c r="U16" s="16" t="s">
        <v>21</v>
      </c>
    </row>
    <row r="17" spans="1:21" ht="14.1" customHeight="1" x14ac:dyDescent="0.2">
      <c r="A17" s="9">
        <v>16</v>
      </c>
      <c r="B17" s="9">
        <v>16</v>
      </c>
      <c r="C17" s="10" t="s">
        <v>39</v>
      </c>
      <c r="D17" s="11">
        <v>4279714635</v>
      </c>
      <c r="E17" s="11">
        <v>367575584</v>
      </c>
      <c r="F17" s="11">
        <v>70020</v>
      </c>
      <c r="G17" s="11">
        <v>5132550</v>
      </c>
      <c r="H17" s="11">
        <v>1098826029.687</v>
      </c>
      <c r="I17" s="11">
        <v>20022073</v>
      </c>
      <c r="J17" s="11">
        <v>1865955</v>
      </c>
      <c r="K17" s="11">
        <v>10848665</v>
      </c>
      <c r="L17" s="11">
        <v>28208078</v>
      </c>
      <c r="M17" s="12">
        <v>55503</v>
      </c>
      <c r="N17" s="11">
        <v>50849</v>
      </c>
      <c r="O17" s="111">
        <v>1607.5233000000001</v>
      </c>
      <c r="P17" s="15">
        <v>0.74060000000000004</v>
      </c>
      <c r="Q17" s="67">
        <v>104.81671211904612</v>
      </c>
      <c r="R17" s="67">
        <v>95.598009224315774</v>
      </c>
      <c r="S17" s="67">
        <v>101.70015979117777</v>
      </c>
      <c r="T17" s="68">
        <v>100.70496037817988</v>
      </c>
      <c r="U17" s="16" t="s">
        <v>21</v>
      </c>
    </row>
    <row r="18" spans="1:21" ht="14.1" customHeight="1" x14ac:dyDescent="0.2">
      <c r="A18" s="9">
        <v>17</v>
      </c>
      <c r="B18" s="9">
        <v>17</v>
      </c>
      <c r="C18" s="10" t="s">
        <v>40</v>
      </c>
      <c r="D18" s="11">
        <v>3069839274</v>
      </c>
      <c r="E18" s="11">
        <v>476235907</v>
      </c>
      <c r="F18" s="11">
        <v>36161</v>
      </c>
      <c r="G18" s="11">
        <v>1997309</v>
      </c>
      <c r="H18" s="11">
        <v>683056477.79400003</v>
      </c>
      <c r="I18" s="11">
        <v>21360115</v>
      </c>
      <c r="J18" s="11">
        <v>3771658</v>
      </c>
      <c r="K18" s="11">
        <v>8891676</v>
      </c>
      <c r="L18" s="11">
        <v>10716881</v>
      </c>
      <c r="M18" s="12">
        <v>29990</v>
      </c>
      <c r="N18" s="11">
        <v>62207</v>
      </c>
      <c r="O18" s="111">
        <v>1937.5337999999999</v>
      </c>
      <c r="P18" s="15">
        <v>0.80430000000000001</v>
      </c>
      <c r="Q18" s="67">
        <v>102.75591323231265</v>
      </c>
      <c r="R18" s="67">
        <v>96.644054513655263</v>
      </c>
      <c r="S18" s="67">
        <v>98.979622457018678</v>
      </c>
      <c r="T18" s="68">
        <v>99.45986340099553</v>
      </c>
      <c r="U18" s="16" t="s">
        <v>26</v>
      </c>
    </row>
    <row r="19" spans="1:21" ht="14.1" customHeight="1" x14ac:dyDescent="0.2">
      <c r="A19" s="9">
        <v>18</v>
      </c>
      <c r="B19" s="9">
        <v>18</v>
      </c>
      <c r="C19" s="10" t="s">
        <v>41</v>
      </c>
      <c r="D19" s="11">
        <v>2332043169</v>
      </c>
      <c r="E19" s="11">
        <v>126201545</v>
      </c>
      <c r="F19" s="11">
        <v>39032</v>
      </c>
      <c r="G19" s="11">
        <v>1839790</v>
      </c>
      <c r="H19" s="11">
        <v>457357033.03439999</v>
      </c>
      <c r="I19" s="11">
        <v>14658756</v>
      </c>
      <c r="J19" s="11">
        <v>853070</v>
      </c>
      <c r="K19" s="11">
        <v>3540538</v>
      </c>
      <c r="L19" s="11">
        <v>19341400</v>
      </c>
      <c r="M19" s="12">
        <v>29212</v>
      </c>
      <c r="N19" s="11">
        <v>42262</v>
      </c>
      <c r="O19" s="111">
        <v>1515.1116</v>
      </c>
      <c r="P19" s="15">
        <v>0.90900000000000003</v>
      </c>
      <c r="Q19" s="67">
        <v>105.39379051043412</v>
      </c>
      <c r="R19" s="67">
        <v>98.363378560654368</v>
      </c>
      <c r="S19" s="67">
        <v>103.75697032898583</v>
      </c>
      <c r="T19" s="68">
        <v>102.50471313335811</v>
      </c>
      <c r="U19" s="16" t="s">
        <v>21</v>
      </c>
    </row>
    <row r="20" spans="1:21" ht="14.1" customHeight="1" x14ac:dyDescent="0.2">
      <c r="A20" s="9">
        <v>19</v>
      </c>
      <c r="B20" s="9">
        <v>19</v>
      </c>
      <c r="C20" s="10" t="s">
        <v>42</v>
      </c>
      <c r="D20" s="11">
        <v>826298700</v>
      </c>
      <c r="E20" s="11">
        <v>147999135</v>
      </c>
      <c r="F20" s="11">
        <v>13011</v>
      </c>
      <c r="G20" s="11">
        <v>779228</v>
      </c>
      <c r="H20" s="11">
        <v>170857780.535</v>
      </c>
      <c r="I20" s="11">
        <v>6144119</v>
      </c>
      <c r="J20" s="11">
        <v>1044000</v>
      </c>
      <c r="K20" s="11">
        <v>1874059</v>
      </c>
      <c r="L20" s="11">
        <v>4548552</v>
      </c>
      <c r="M20" s="12">
        <v>7151</v>
      </c>
      <c r="N20" s="11">
        <v>54504</v>
      </c>
      <c r="O20" s="111">
        <v>2327.0837000000001</v>
      </c>
      <c r="P20" s="15">
        <v>0.86470000000000002</v>
      </c>
      <c r="Q20" s="67">
        <v>100.32331184463823</v>
      </c>
      <c r="R20" s="67">
        <v>97.635909073719688</v>
      </c>
      <c r="S20" s="67">
        <v>100.82469193096017</v>
      </c>
      <c r="T20" s="68">
        <v>99.594637616439357</v>
      </c>
      <c r="U20" s="16" t="s">
        <v>26</v>
      </c>
    </row>
    <row r="21" spans="1:21" ht="14.1" customHeight="1" x14ac:dyDescent="0.2">
      <c r="A21" s="9">
        <v>20</v>
      </c>
      <c r="B21" s="9">
        <v>20</v>
      </c>
      <c r="C21" s="10" t="s">
        <v>43</v>
      </c>
      <c r="D21" s="11">
        <v>947880417</v>
      </c>
      <c r="E21" s="11">
        <v>91919638</v>
      </c>
      <c r="F21" s="11">
        <v>16597</v>
      </c>
      <c r="G21" s="11">
        <v>626845</v>
      </c>
      <c r="H21" s="11">
        <v>217253725.00879997</v>
      </c>
      <c r="I21" s="11">
        <v>4894120</v>
      </c>
      <c r="J21" s="11">
        <v>472559</v>
      </c>
      <c r="K21" s="11">
        <v>2787630</v>
      </c>
      <c r="L21" s="11">
        <v>5943883</v>
      </c>
      <c r="M21" s="12">
        <v>12231</v>
      </c>
      <c r="N21" s="11">
        <v>40864</v>
      </c>
      <c r="O21" s="111">
        <v>1559.2369000000001</v>
      </c>
      <c r="P21" s="15">
        <v>0.77210000000000001</v>
      </c>
      <c r="Q21" s="67">
        <v>105.11824361384512</v>
      </c>
      <c r="R21" s="67">
        <v>96.115284367395745</v>
      </c>
      <c r="S21" s="67">
        <v>104.09182780329067</v>
      </c>
      <c r="T21" s="68">
        <v>101.77511859484385</v>
      </c>
      <c r="U21" s="16" t="s">
        <v>21</v>
      </c>
    </row>
    <row r="22" spans="1:21" ht="14.1" customHeight="1" x14ac:dyDescent="0.2">
      <c r="A22" s="9">
        <v>21</v>
      </c>
      <c r="B22" s="9">
        <v>21</v>
      </c>
      <c r="C22" s="10" t="s">
        <v>44</v>
      </c>
      <c r="D22" s="11">
        <v>36018169648</v>
      </c>
      <c r="E22" s="11">
        <v>1450839267</v>
      </c>
      <c r="F22" s="11">
        <v>358199</v>
      </c>
      <c r="G22" s="11">
        <v>48668697</v>
      </c>
      <c r="H22" s="11">
        <v>10652986641.969299</v>
      </c>
      <c r="I22" s="11">
        <v>331176321</v>
      </c>
      <c r="J22" s="11">
        <v>13885590</v>
      </c>
      <c r="K22" s="11">
        <v>68480167</v>
      </c>
      <c r="L22" s="11">
        <v>141806182</v>
      </c>
      <c r="M22" s="12">
        <v>340020</v>
      </c>
      <c r="N22" s="11">
        <v>80573</v>
      </c>
      <c r="O22" s="111">
        <v>2091.7518</v>
      </c>
      <c r="P22" s="15">
        <v>0.84919999999999995</v>
      </c>
      <c r="Q22" s="67">
        <v>101.79287635101869</v>
      </c>
      <c r="R22" s="67">
        <v>97.381376860458118</v>
      </c>
      <c r="S22" s="67">
        <v>94.580486281709142</v>
      </c>
      <c r="T22" s="68">
        <v>97.91824649772866</v>
      </c>
      <c r="U22" s="16" t="s">
        <v>26</v>
      </c>
    </row>
    <row r="23" spans="1:21" ht="14.1" customHeight="1" x14ac:dyDescent="0.2">
      <c r="A23" s="9">
        <v>22</v>
      </c>
      <c r="B23" s="9">
        <v>22</v>
      </c>
      <c r="C23" s="10" t="s">
        <v>45</v>
      </c>
      <c r="D23" s="11">
        <v>2526437493</v>
      </c>
      <c r="E23" s="11">
        <v>70539631</v>
      </c>
      <c r="F23" s="11">
        <v>21440</v>
      </c>
      <c r="G23" s="11">
        <v>898361</v>
      </c>
      <c r="H23" s="11">
        <v>542115810.03399992</v>
      </c>
      <c r="I23" s="11">
        <v>14565613</v>
      </c>
      <c r="J23" s="11">
        <v>487565</v>
      </c>
      <c r="K23" s="11">
        <v>4454134</v>
      </c>
      <c r="L23" s="11">
        <v>4624149</v>
      </c>
      <c r="M23" s="12">
        <v>14312</v>
      </c>
      <c r="N23" s="11">
        <v>76359</v>
      </c>
      <c r="O23" s="111">
        <v>2917.6228000000001</v>
      </c>
      <c r="P23" s="15">
        <v>0.59940000000000004</v>
      </c>
      <c r="Q23" s="67">
        <v>96.635603969123409</v>
      </c>
      <c r="R23" s="67">
        <v>93.279302868668466</v>
      </c>
      <c r="S23" s="67">
        <v>95.589849226430601</v>
      </c>
      <c r="T23" s="68">
        <v>95.168252021407497</v>
      </c>
      <c r="U23" s="16" t="s">
        <v>23</v>
      </c>
    </row>
    <row r="24" spans="1:21" ht="14.1" customHeight="1" x14ac:dyDescent="0.2">
      <c r="A24" s="9">
        <v>23</v>
      </c>
      <c r="B24" s="9">
        <v>23</v>
      </c>
      <c r="C24" s="10" t="s">
        <v>46</v>
      </c>
      <c r="D24" s="11">
        <v>530790648</v>
      </c>
      <c r="E24" s="11">
        <v>18579990</v>
      </c>
      <c r="F24" s="11">
        <v>7407</v>
      </c>
      <c r="G24" s="11">
        <v>151223</v>
      </c>
      <c r="H24" s="11">
        <v>96519187.585000008</v>
      </c>
      <c r="I24" s="11">
        <v>2849307</v>
      </c>
      <c r="J24" s="11">
        <v>140664</v>
      </c>
      <c r="K24" s="11">
        <v>672294</v>
      </c>
      <c r="L24" s="11">
        <v>1456568</v>
      </c>
      <c r="M24" s="12">
        <v>5129</v>
      </c>
      <c r="N24" s="11">
        <v>50210</v>
      </c>
      <c r="O24" s="111">
        <v>1787.3728000000001</v>
      </c>
      <c r="P24" s="15">
        <v>0.57489999999999997</v>
      </c>
      <c r="Q24" s="67">
        <v>103.69361558308871</v>
      </c>
      <c r="R24" s="67">
        <v>92.87697775738404</v>
      </c>
      <c r="S24" s="67">
        <v>101.85321696290937</v>
      </c>
      <c r="T24" s="68">
        <v>99.474603434460718</v>
      </c>
      <c r="U24" s="16" t="s">
        <v>26</v>
      </c>
    </row>
    <row r="25" spans="1:21" ht="14.1" customHeight="1" x14ac:dyDescent="0.2">
      <c r="A25" s="9">
        <v>24</v>
      </c>
      <c r="B25" s="9">
        <v>24</v>
      </c>
      <c r="C25" s="10" t="s">
        <v>47</v>
      </c>
      <c r="D25" s="11">
        <v>5937236227</v>
      </c>
      <c r="E25" s="11">
        <v>240470979</v>
      </c>
      <c r="F25" s="11">
        <v>59054</v>
      </c>
      <c r="G25" s="11">
        <v>6561608</v>
      </c>
      <c r="H25" s="11">
        <v>1272750536.658</v>
      </c>
      <c r="I25" s="11">
        <v>33406054</v>
      </c>
      <c r="J25" s="11">
        <v>1577652</v>
      </c>
      <c r="K25" s="11">
        <v>21311521</v>
      </c>
      <c r="L25" s="11">
        <v>18934962</v>
      </c>
      <c r="M25" s="12">
        <v>50272</v>
      </c>
      <c r="N25" s="11">
        <v>69318</v>
      </c>
      <c r="O25" s="111">
        <v>2098.2157999999999</v>
      </c>
      <c r="P25" s="15">
        <v>0.77539999999999998</v>
      </c>
      <c r="Q25" s="67">
        <v>101.75251095657262</v>
      </c>
      <c r="R25" s="67">
        <v>96.16947509667078</v>
      </c>
      <c r="S25" s="67">
        <v>97.276352428562504</v>
      </c>
      <c r="T25" s="68">
        <v>98.399446160601983</v>
      </c>
      <c r="U25" s="16" t="s">
        <v>26</v>
      </c>
    </row>
    <row r="26" spans="1:21" ht="14.1" customHeight="1" x14ac:dyDescent="0.2">
      <c r="A26" s="9">
        <v>25</v>
      </c>
      <c r="B26" s="9">
        <v>25</v>
      </c>
      <c r="C26" s="10" t="s">
        <v>48</v>
      </c>
      <c r="D26" s="11">
        <v>907553074</v>
      </c>
      <c r="E26" s="11">
        <v>110701464</v>
      </c>
      <c r="F26" s="11">
        <v>12695</v>
      </c>
      <c r="G26" s="11">
        <v>441663</v>
      </c>
      <c r="H26" s="11">
        <v>162619003.06060001</v>
      </c>
      <c r="I26" s="11">
        <v>6029196</v>
      </c>
      <c r="J26" s="11">
        <v>856972</v>
      </c>
      <c r="K26" s="11">
        <v>1967591</v>
      </c>
      <c r="L26" s="11">
        <v>4750700</v>
      </c>
      <c r="M26" s="12">
        <v>9861</v>
      </c>
      <c r="N26" s="11">
        <v>44699</v>
      </c>
      <c r="O26" s="111">
        <v>1670.4746</v>
      </c>
      <c r="P26" s="15">
        <v>0.85270000000000001</v>
      </c>
      <c r="Q26" s="67">
        <v>104.42360350899152</v>
      </c>
      <c r="R26" s="67">
        <v>97.438851876355898</v>
      </c>
      <c r="S26" s="67">
        <v>103.17324524681065</v>
      </c>
      <c r="T26" s="68">
        <v>101.67856687738602</v>
      </c>
      <c r="U26" s="16" t="s">
        <v>21</v>
      </c>
    </row>
    <row r="27" spans="1:21" ht="14.1" customHeight="1" x14ac:dyDescent="0.2">
      <c r="A27" s="9">
        <v>26</v>
      </c>
      <c r="B27" s="9">
        <v>26</v>
      </c>
      <c r="C27" s="10" t="s">
        <v>49</v>
      </c>
      <c r="D27" s="11">
        <v>1402540835</v>
      </c>
      <c r="E27" s="11">
        <v>117960806</v>
      </c>
      <c r="F27" s="11">
        <v>18031</v>
      </c>
      <c r="G27" s="11">
        <v>726260</v>
      </c>
      <c r="H27" s="11">
        <v>185755461.8554</v>
      </c>
      <c r="I27" s="11">
        <v>7470061</v>
      </c>
      <c r="J27" s="11">
        <v>643213</v>
      </c>
      <c r="K27" s="11">
        <v>3793760</v>
      </c>
      <c r="L27" s="11">
        <v>10510162</v>
      </c>
      <c r="M27" s="12">
        <v>14682</v>
      </c>
      <c r="N27" s="11">
        <v>33383</v>
      </c>
      <c r="O27" s="111">
        <v>1582.6777</v>
      </c>
      <c r="P27" s="15">
        <v>0.996</v>
      </c>
      <c r="Q27" s="67">
        <v>104.97186410608964</v>
      </c>
      <c r="R27" s="67">
        <v>99.792043241541876</v>
      </c>
      <c r="S27" s="67">
        <v>105.88372248517517</v>
      </c>
      <c r="T27" s="68">
        <v>103.5492099442689</v>
      </c>
      <c r="U27" s="16" t="s">
        <v>21</v>
      </c>
    </row>
    <row r="28" spans="1:21" ht="14.1" customHeight="1" x14ac:dyDescent="0.2">
      <c r="A28" s="9">
        <v>27</v>
      </c>
      <c r="B28" s="9">
        <v>27</v>
      </c>
      <c r="C28" s="10" t="s">
        <v>50</v>
      </c>
      <c r="D28" s="11">
        <v>2631771040</v>
      </c>
      <c r="E28" s="11">
        <v>208892585</v>
      </c>
      <c r="F28" s="11">
        <v>37348</v>
      </c>
      <c r="G28" s="11">
        <v>1709871</v>
      </c>
      <c r="H28" s="11">
        <v>581719837.57700002</v>
      </c>
      <c r="I28" s="11">
        <v>17374748</v>
      </c>
      <c r="J28" s="11">
        <v>1701229</v>
      </c>
      <c r="K28" s="11">
        <v>8703266</v>
      </c>
      <c r="L28" s="11">
        <v>10725255</v>
      </c>
      <c r="M28" s="12">
        <v>28500</v>
      </c>
      <c r="N28" s="11">
        <v>57284</v>
      </c>
      <c r="O28" s="111">
        <v>1745.7614000000001</v>
      </c>
      <c r="P28" s="15">
        <v>0.80830000000000002</v>
      </c>
      <c r="Q28" s="67">
        <v>103.95346406304745</v>
      </c>
      <c r="R28" s="67">
        <v>96.70974024610986</v>
      </c>
      <c r="S28" s="67">
        <v>100.15880939979603</v>
      </c>
      <c r="T28" s="68">
        <v>100.27400456965113</v>
      </c>
      <c r="U28" s="16" t="s">
        <v>21</v>
      </c>
    </row>
    <row r="29" spans="1:21" ht="14.1" customHeight="1" x14ac:dyDescent="0.2">
      <c r="A29" s="9">
        <v>28</v>
      </c>
      <c r="B29" s="9">
        <v>28</v>
      </c>
      <c r="C29" s="10" t="s">
        <v>51</v>
      </c>
      <c r="D29" s="11">
        <v>1449187530</v>
      </c>
      <c r="E29" s="11">
        <v>47298379</v>
      </c>
      <c r="F29" s="11">
        <v>15497</v>
      </c>
      <c r="G29" s="11">
        <v>1750367</v>
      </c>
      <c r="H29" s="11">
        <v>240430772.38300002</v>
      </c>
      <c r="I29" s="11">
        <v>11290562</v>
      </c>
      <c r="J29" s="11">
        <v>431445</v>
      </c>
      <c r="K29" s="11">
        <v>2936075</v>
      </c>
      <c r="L29" s="11">
        <v>4072693</v>
      </c>
      <c r="M29" s="12">
        <v>10813</v>
      </c>
      <c r="N29" s="11">
        <v>50112</v>
      </c>
      <c r="O29" s="111">
        <v>2274.0763000000002</v>
      </c>
      <c r="P29" s="15">
        <v>0.83289999999999997</v>
      </c>
      <c r="Q29" s="67">
        <v>100.65432431517669</v>
      </c>
      <c r="R29" s="67">
        <v>97.11370750070563</v>
      </c>
      <c r="S29" s="67">
        <v>101.87669051976336</v>
      </c>
      <c r="T29" s="68">
        <v>99.881574111881889</v>
      </c>
      <c r="U29" s="16" t="s">
        <v>26</v>
      </c>
    </row>
    <row r="30" spans="1:21" ht="14.1" customHeight="1" x14ac:dyDescent="0.2">
      <c r="A30" s="9">
        <v>29</v>
      </c>
      <c r="B30" s="9">
        <v>29</v>
      </c>
      <c r="C30" s="10" t="s">
        <v>52</v>
      </c>
      <c r="D30" s="11">
        <v>249716216191</v>
      </c>
      <c r="E30" s="11">
        <v>3953920194</v>
      </c>
      <c r="F30" s="11">
        <v>906791</v>
      </c>
      <c r="G30" s="11">
        <v>179705810</v>
      </c>
      <c r="H30" s="11">
        <v>60844541467.445801</v>
      </c>
      <c r="I30" s="11">
        <v>2631129395</v>
      </c>
      <c r="J30" s="11">
        <v>49801626</v>
      </c>
      <c r="K30" s="11">
        <v>352648367</v>
      </c>
      <c r="L30" s="11">
        <v>960498744</v>
      </c>
      <c r="M30" s="12">
        <v>1143429</v>
      </c>
      <c r="N30" s="11">
        <v>117989</v>
      </c>
      <c r="O30" s="111">
        <v>3520.7862</v>
      </c>
      <c r="P30" s="15">
        <v>1.0367999999999999</v>
      </c>
      <c r="Q30" s="67">
        <v>92.869061803833603</v>
      </c>
      <c r="R30" s="67">
        <v>100.46203771257878</v>
      </c>
      <c r="S30" s="67">
        <v>85.618378085292861</v>
      </c>
      <c r="T30" s="68">
        <v>92.983159200568423</v>
      </c>
      <c r="U30" s="16" t="s">
        <v>23</v>
      </c>
    </row>
    <row r="31" spans="1:21" ht="14.1" customHeight="1" x14ac:dyDescent="0.2">
      <c r="A31" s="9">
        <v>30</v>
      </c>
      <c r="B31" s="9">
        <v>30</v>
      </c>
      <c r="C31" s="10" t="s">
        <v>53</v>
      </c>
      <c r="D31" s="11">
        <v>14254952558</v>
      </c>
      <c r="E31" s="11">
        <v>758350244</v>
      </c>
      <c r="F31" s="11">
        <v>93860</v>
      </c>
      <c r="G31" s="11">
        <v>9241227</v>
      </c>
      <c r="H31" s="11">
        <v>3197576357.7091999</v>
      </c>
      <c r="I31" s="11">
        <v>108598123</v>
      </c>
      <c r="J31" s="11">
        <v>6851819</v>
      </c>
      <c r="K31" s="11">
        <v>22301801</v>
      </c>
      <c r="L31" s="11">
        <v>27608350</v>
      </c>
      <c r="M31" s="12">
        <v>69098</v>
      </c>
      <c r="N31" s="11">
        <v>96835</v>
      </c>
      <c r="O31" s="111">
        <v>3452.1867999999999</v>
      </c>
      <c r="P31" s="15">
        <v>0.73199999999999998</v>
      </c>
      <c r="Q31" s="67">
        <v>93.297440801321812</v>
      </c>
      <c r="R31" s="67">
        <v>95.456784899538391</v>
      </c>
      <c r="S31" s="67">
        <v>90.685313000489302</v>
      </c>
      <c r="T31" s="68">
        <v>93.146512900449849</v>
      </c>
      <c r="U31" s="16" t="s">
        <v>23</v>
      </c>
    </row>
    <row r="32" spans="1:21" ht="14.1" customHeight="1" x14ac:dyDescent="0.2">
      <c r="A32" s="9">
        <v>31</v>
      </c>
      <c r="B32" s="9">
        <v>31</v>
      </c>
      <c r="C32" s="10" t="s">
        <v>54</v>
      </c>
      <c r="D32" s="11">
        <v>1751728768</v>
      </c>
      <c r="E32" s="11">
        <v>59088750</v>
      </c>
      <c r="F32" s="11">
        <v>22665</v>
      </c>
      <c r="G32" s="11">
        <v>899208</v>
      </c>
      <c r="H32" s="11">
        <v>294224896.97500002</v>
      </c>
      <c r="I32" s="11">
        <v>8654789</v>
      </c>
      <c r="J32" s="11">
        <v>336193</v>
      </c>
      <c r="K32" s="11">
        <v>2305960</v>
      </c>
      <c r="L32" s="11">
        <v>5068882</v>
      </c>
      <c r="M32" s="12">
        <v>15550</v>
      </c>
      <c r="N32" s="11">
        <v>48341</v>
      </c>
      <c r="O32" s="111">
        <v>1906.3970999999999</v>
      </c>
      <c r="P32" s="15">
        <v>0.58240000000000003</v>
      </c>
      <c r="Q32" s="67">
        <v>102.95035091443657</v>
      </c>
      <c r="R32" s="67">
        <v>93.000138505736416</v>
      </c>
      <c r="S32" s="67">
        <v>102.30089122576756</v>
      </c>
      <c r="T32" s="68">
        <v>99.417126881980167</v>
      </c>
      <c r="U32" s="16" t="s">
        <v>26</v>
      </c>
    </row>
    <row r="33" spans="1:21" ht="14.1" customHeight="1" x14ac:dyDescent="0.2">
      <c r="A33" s="9">
        <v>32</v>
      </c>
      <c r="B33" s="9">
        <v>32</v>
      </c>
      <c r="C33" s="10" t="s">
        <v>55</v>
      </c>
      <c r="D33" s="11">
        <v>2830647391</v>
      </c>
      <c r="E33" s="11">
        <v>547898935</v>
      </c>
      <c r="F33" s="11">
        <v>31754</v>
      </c>
      <c r="G33" s="11">
        <v>1696819</v>
      </c>
      <c r="H33" s="11">
        <v>648907375.47799993</v>
      </c>
      <c r="I33" s="11">
        <v>22569410</v>
      </c>
      <c r="J33" s="11">
        <v>4451833</v>
      </c>
      <c r="K33" s="11">
        <v>5912729</v>
      </c>
      <c r="L33" s="11">
        <v>6416583</v>
      </c>
      <c r="M33" s="12">
        <v>26467</v>
      </c>
      <c r="N33" s="11">
        <v>71863</v>
      </c>
      <c r="O33" s="111">
        <v>2052.5855000000001</v>
      </c>
      <c r="P33" s="15">
        <v>0.75560000000000005</v>
      </c>
      <c r="Q33" s="67">
        <v>102.03745604602072</v>
      </c>
      <c r="R33" s="67">
        <v>95.844330721020526</v>
      </c>
      <c r="S33" s="67">
        <v>96.66675852862987</v>
      </c>
      <c r="T33" s="68">
        <v>98.182848431890378</v>
      </c>
      <c r="U33" s="16" t="s">
        <v>26</v>
      </c>
    </row>
    <row r="34" spans="1:21" ht="14.1" customHeight="1" x14ac:dyDescent="0.2">
      <c r="A34" s="9">
        <v>33</v>
      </c>
      <c r="B34" s="9">
        <v>33</v>
      </c>
      <c r="C34" s="10" t="s">
        <v>56</v>
      </c>
      <c r="D34" s="11">
        <v>7264791217</v>
      </c>
      <c r="E34" s="11">
        <v>185623130</v>
      </c>
      <c r="F34" s="11">
        <v>74362</v>
      </c>
      <c r="G34" s="11">
        <v>4550334</v>
      </c>
      <c r="H34" s="11">
        <v>1131517145.7293999</v>
      </c>
      <c r="I34" s="11">
        <v>36095091</v>
      </c>
      <c r="J34" s="11">
        <v>1010171</v>
      </c>
      <c r="K34" s="11">
        <v>10280373</v>
      </c>
      <c r="L34" s="11">
        <v>18944929</v>
      </c>
      <c r="M34" s="12">
        <v>56427</v>
      </c>
      <c r="N34" s="11">
        <v>51031</v>
      </c>
      <c r="O34" s="111">
        <v>2058.5337</v>
      </c>
      <c r="P34" s="15">
        <v>0.61019999999999996</v>
      </c>
      <c r="Q34" s="67">
        <v>102.00031164019707</v>
      </c>
      <c r="R34" s="67">
        <v>93.456654346295878</v>
      </c>
      <c r="S34" s="67">
        <v>101.65656604273464</v>
      </c>
      <c r="T34" s="68">
        <v>99.037844009742528</v>
      </c>
      <c r="U34" s="16" t="s">
        <v>26</v>
      </c>
    </row>
    <row r="35" spans="1:21" ht="14.1" customHeight="1" x14ac:dyDescent="0.2">
      <c r="A35" s="9">
        <v>34</v>
      </c>
      <c r="B35" s="9">
        <v>34</v>
      </c>
      <c r="C35" s="10" t="s">
        <v>57</v>
      </c>
      <c r="D35" s="11">
        <v>10551996947</v>
      </c>
      <c r="E35" s="11">
        <v>464118718</v>
      </c>
      <c r="F35" s="11">
        <v>102253</v>
      </c>
      <c r="G35" s="11">
        <v>13613239</v>
      </c>
      <c r="H35" s="11">
        <v>2442467859.638</v>
      </c>
      <c r="I35" s="11">
        <v>56248826</v>
      </c>
      <c r="J35" s="11">
        <v>2459572</v>
      </c>
      <c r="K35" s="11">
        <v>33659534</v>
      </c>
      <c r="L35" s="11">
        <v>51369243</v>
      </c>
      <c r="M35" s="12">
        <v>85820</v>
      </c>
      <c r="N35" s="11">
        <v>72139</v>
      </c>
      <c r="O35" s="111">
        <v>2247.2393999999999</v>
      </c>
      <c r="P35" s="15">
        <v>0.81589999999999996</v>
      </c>
      <c r="Q35" s="67">
        <v>100.82191126663241</v>
      </c>
      <c r="R35" s="67">
        <v>96.834543137773593</v>
      </c>
      <c r="S35" s="67">
        <v>96.600649327694157</v>
      </c>
      <c r="T35" s="68">
        <v>98.085701244033388</v>
      </c>
      <c r="U35" s="16" t="s">
        <v>26</v>
      </c>
    </row>
    <row r="36" spans="1:21" ht="14.1" customHeight="1" x14ac:dyDescent="0.2">
      <c r="A36" s="9">
        <v>35</v>
      </c>
      <c r="B36" s="9">
        <v>35</v>
      </c>
      <c r="C36" s="10" t="s">
        <v>58</v>
      </c>
      <c r="D36" s="11">
        <v>1249420832</v>
      </c>
      <c r="E36" s="11">
        <v>113619453</v>
      </c>
      <c r="F36" s="11">
        <v>20575</v>
      </c>
      <c r="G36" s="11">
        <v>1288101</v>
      </c>
      <c r="H36" s="11">
        <v>323426015.37160003</v>
      </c>
      <c r="I36" s="11">
        <v>6730277</v>
      </c>
      <c r="J36" s="11">
        <v>680295</v>
      </c>
      <c r="K36" s="11">
        <v>2293746</v>
      </c>
      <c r="L36" s="11">
        <v>12366841</v>
      </c>
      <c r="M36" s="12">
        <v>17053</v>
      </c>
      <c r="N36" s="11">
        <v>52808</v>
      </c>
      <c r="O36" s="111">
        <v>1523.577</v>
      </c>
      <c r="P36" s="15">
        <v>0.89910000000000001</v>
      </c>
      <c r="Q36" s="67">
        <v>105.34092708064702</v>
      </c>
      <c r="R36" s="67">
        <v>98.200806372829234</v>
      </c>
      <c r="S36" s="67">
        <v>101.23092818018836</v>
      </c>
      <c r="T36" s="68">
        <v>101.59088721122153</v>
      </c>
      <c r="U36" s="16" t="s">
        <v>21</v>
      </c>
    </row>
    <row r="37" spans="1:21" ht="14.1" customHeight="1" x14ac:dyDescent="0.2">
      <c r="A37" s="9">
        <v>36</v>
      </c>
      <c r="B37" s="9">
        <v>36</v>
      </c>
      <c r="C37" s="10" t="s">
        <v>59</v>
      </c>
      <c r="D37" s="11">
        <v>4416152613</v>
      </c>
      <c r="E37" s="11">
        <v>142560392</v>
      </c>
      <c r="F37" s="11">
        <v>52370</v>
      </c>
      <c r="G37" s="11">
        <v>4363168</v>
      </c>
      <c r="H37" s="11">
        <v>946981548.2177999</v>
      </c>
      <c r="I37" s="11">
        <v>29439918</v>
      </c>
      <c r="J37" s="11">
        <v>984562</v>
      </c>
      <c r="K37" s="11">
        <v>8681337</v>
      </c>
      <c r="L37" s="11">
        <v>13875969</v>
      </c>
      <c r="M37" s="12">
        <v>37169</v>
      </c>
      <c r="N37" s="11">
        <v>63902</v>
      </c>
      <c r="O37" s="111">
        <v>2149.3339999999998</v>
      </c>
      <c r="P37" s="15">
        <v>0.71779999999999999</v>
      </c>
      <c r="Q37" s="67">
        <v>101.43329587204707</v>
      </c>
      <c r="R37" s="67">
        <v>95.223600549324573</v>
      </c>
      <c r="S37" s="67">
        <v>98.573625733880831</v>
      </c>
      <c r="T37" s="68">
        <v>98.410174051750815</v>
      </c>
      <c r="U37" s="16" t="s">
        <v>26</v>
      </c>
    </row>
    <row r="38" spans="1:21" ht="14.1" customHeight="1" x14ac:dyDescent="0.2">
      <c r="A38" s="9">
        <v>37</v>
      </c>
      <c r="B38" s="9">
        <v>37</v>
      </c>
      <c r="C38" s="10" t="s">
        <v>60</v>
      </c>
      <c r="D38" s="11">
        <v>5499826298</v>
      </c>
      <c r="E38" s="11">
        <v>138592146</v>
      </c>
      <c r="F38" s="11">
        <v>32833</v>
      </c>
      <c r="G38" s="11">
        <v>2822028</v>
      </c>
      <c r="H38" s="11">
        <v>1437296953.329</v>
      </c>
      <c r="I38" s="11">
        <v>23675995</v>
      </c>
      <c r="J38" s="11">
        <v>701876</v>
      </c>
      <c r="K38" s="11">
        <v>9754325</v>
      </c>
      <c r="L38" s="11">
        <v>9039976</v>
      </c>
      <c r="M38" s="12">
        <v>22705</v>
      </c>
      <c r="N38" s="11">
        <v>100686</v>
      </c>
      <c r="O38" s="111">
        <v>4115.8879999999999</v>
      </c>
      <c r="P38" s="15">
        <v>0.49220000000000003</v>
      </c>
      <c r="Q38" s="67">
        <v>89.152861480107291</v>
      </c>
      <c r="R38" s="67">
        <v>91.518925238885231</v>
      </c>
      <c r="S38" s="67">
        <v>89.762898026563732</v>
      </c>
      <c r="T38" s="68">
        <v>90.144894915185418</v>
      </c>
      <c r="U38" s="16" t="s">
        <v>23</v>
      </c>
    </row>
    <row r="39" spans="1:21" ht="14.1" customHeight="1" x14ac:dyDescent="0.2">
      <c r="A39" s="9">
        <v>38</v>
      </c>
      <c r="B39" s="9">
        <v>38</v>
      </c>
      <c r="C39" s="10" t="s">
        <v>61</v>
      </c>
      <c r="D39" s="11">
        <v>1791878870</v>
      </c>
      <c r="E39" s="11">
        <v>49553440</v>
      </c>
      <c r="F39" s="11">
        <v>20061</v>
      </c>
      <c r="G39" s="11">
        <v>450875</v>
      </c>
      <c r="H39" s="11">
        <v>263095529.88210002</v>
      </c>
      <c r="I39" s="11">
        <v>8206373</v>
      </c>
      <c r="J39" s="11">
        <v>240690</v>
      </c>
      <c r="K39" s="11">
        <v>1378838</v>
      </c>
      <c r="L39" s="11">
        <v>6970072</v>
      </c>
      <c r="M39" s="12">
        <v>15669</v>
      </c>
      <c r="N39" s="11">
        <v>37247</v>
      </c>
      <c r="O39" s="111">
        <v>1795.0108</v>
      </c>
      <c r="P39" s="15">
        <v>0.61319999999999997</v>
      </c>
      <c r="Q39" s="67">
        <v>103.6459189737479</v>
      </c>
      <c r="R39" s="67">
        <v>93.505918645636825</v>
      </c>
      <c r="S39" s="67">
        <v>104.95819367207508</v>
      </c>
      <c r="T39" s="68">
        <v>100.70334376381993</v>
      </c>
      <c r="U39" s="16" t="s">
        <v>21</v>
      </c>
    </row>
    <row r="40" spans="1:21" ht="14.1" customHeight="1" x14ac:dyDescent="0.2">
      <c r="A40" s="9">
        <v>39</v>
      </c>
      <c r="B40" s="9">
        <v>39</v>
      </c>
      <c r="C40" s="10" t="s">
        <v>62</v>
      </c>
      <c r="D40" s="11">
        <v>2219050784</v>
      </c>
      <c r="E40" s="11">
        <v>64856330</v>
      </c>
      <c r="F40" s="11">
        <v>23887</v>
      </c>
      <c r="G40" s="11">
        <v>1908825</v>
      </c>
      <c r="H40" s="11">
        <v>455535998.60799998</v>
      </c>
      <c r="I40" s="11">
        <v>14560674</v>
      </c>
      <c r="J40" s="11">
        <v>491559</v>
      </c>
      <c r="K40" s="11">
        <v>4155337</v>
      </c>
      <c r="L40" s="11">
        <v>7983550</v>
      </c>
      <c r="M40" s="12">
        <v>19985</v>
      </c>
      <c r="N40" s="11">
        <v>65394</v>
      </c>
      <c r="O40" s="111">
        <v>1937.6582000000001</v>
      </c>
      <c r="P40" s="15">
        <v>0.75149999999999995</v>
      </c>
      <c r="Q40" s="67">
        <v>102.75513639829825</v>
      </c>
      <c r="R40" s="67">
        <v>95.777002845254557</v>
      </c>
      <c r="S40" s="67">
        <v>98.216252807083393</v>
      </c>
      <c r="T40" s="68">
        <v>98.916130683545404</v>
      </c>
      <c r="U40" s="16" t="s">
        <v>26</v>
      </c>
    </row>
    <row r="41" spans="1:21" ht="14.1" customHeight="1" x14ac:dyDescent="0.2">
      <c r="A41" s="9">
        <v>40</v>
      </c>
      <c r="B41" s="9">
        <v>40</v>
      </c>
      <c r="C41" s="10" t="s">
        <v>63</v>
      </c>
      <c r="D41" s="11">
        <v>635770208</v>
      </c>
      <c r="E41" s="11">
        <v>63104230</v>
      </c>
      <c r="F41" s="11">
        <v>10160</v>
      </c>
      <c r="G41" s="11">
        <v>2988904</v>
      </c>
      <c r="H41" s="11">
        <v>212242897.2974</v>
      </c>
      <c r="I41" s="11">
        <v>4128908</v>
      </c>
      <c r="J41" s="11">
        <v>434658</v>
      </c>
      <c r="K41" s="11">
        <v>1968628</v>
      </c>
      <c r="L41" s="11">
        <v>7703294</v>
      </c>
      <c r="M41" s="12">
        <v>11563</v>
      </c>
      <c r="N41" s="11">
        <v>47097</v>
      </c>
      <c r="O41" s="111">
        <v>1429.8214</v>
      </c>
      <c r="P41" s="15">
        <v>1.0418000000000001</v>
      </c>
      <c r="Q41" s="67">
        <v>105.92639765235619</v>
      </c>
      <c r="R41" s="67">
        <v>100.54414487814704</v>
      </c>
      <c r="S41" s="67">
        <v>102.598861682159</v>
      </c>
      <c r="T41" s="68">
        <v>103.02313473755407</v>
      </c>
      <c r="U41" s="16" t="s">
        <v>21</v>
      </c>
    </row>
    <row r="42" spans="1:21" ht="14.1" customHeight="1" x14ac:dyDescent="0.2">
      <c r="A42" s="9">
        <v>41</v>
      </c>
      <c r="B42" s="9">
        <v>41</v>
      </c>
      <c r="C42" s="10" t="s">
        <v>64</v>
      </c>
      <c r="D42" s="11">
        <v>2583058468</v>
      </c>
      <c r="E42" s="11">
        <v>1123748077</v>
      </c>
      <c r="F42" s="11">
        <v>46602</v>
      </c>
      <c r="G42" s="11">
        <v>2988281</v>
      </c>
      <c r="H42" s="11">
        <v>622215965.86500001</v>
      </c>
      <c r="I42" s="11">
        <v>12610635</v>
      </c>
      <c r="J42" s="11">
        <v>5408221</v>
      </c>
      <c r="K42" s="11">
        <v>6602565</v>
      </c>
      <c r="L42" s="11">
        <v>13882985</v>
      </c>
      <c r="M42" s="12">
        <v>35215</v>
      </c>
      <c r="N42" s="11">
        <v>42552</v>
      </c>
      <c r="O42" s="111">
        <v>1747.5831000000001</v>
      </c>
      <c r="P42" s="15">
        <v>0.67420000000000002</v>
      </c>
      <c r="Q42" s="67">
        <v>103.94208819066775</v>
      </c>
      <c r="R42" s="67">
        <v>94.507626065569454</v>
      </c>
      <c r="S42" s="67">
        <v>103.68750776278526</v>
      </c>
      <c r="T42" s="68">
        <v>100.71240733967416</v>
      </c>
      <c r="U42" s="16" t="s">
        <v>21</v>
      </c>
    </row>
    <row r="43" spans="1:21" ht="14.1" customHeight="1" x14ac:dyDescent="0.2">
      <c r="A43" s="9">
        <v>42</v>
      </c>
      <c r="B43" s="9">
        <v>42</v>
      </c>
      <c r="C43" s="10" t="s">
        <v>65</v>
      </c>
      <c r="D43" s="11">
        <v>15304448918</v>
      </c>
      <c r="E43" s="11">
        <v>657705057</v>
      </c>
      <c r="F43" s="11">
        <v>138868</v>
      </c>
      <c r="G43" s="11">
        <v>20752689</v>
      </c>
      <c r="H43" s="11">
        <v>3625397263.1492</v>
      </c>
      <c r="I43" s="11">
        <v>103255531</v>
      </c>
      <c r="J43" s="11">
        <v>4960952</v>
      </c>
      <c r="K43" s="11">
        <v>32213789</v>
      </c>
      <c r="L43" s="11">
        <v>30192538</v>
      </c>
      <c r="M43" s="12">
        <v>106375</v>
      </c>
      <c r="N43" s="11">
        <v>89723</v>
      </c>
      <c r="O43" s="111">
        <v>2630.8598999999999</v>
      </c>
      <c r="P43" s="15">
        <v>0.68379999999999996</v>
      </c>
      <c r="Q43" s="67">
        <v>98.426336885428981</v>
      </c>
      <c r="R43" s="67">
        <v>94.665271823460486</v>
      </c>
      <c r="S43" s="67">
        <v>92.388822555035816</v>
      </c>
      <c r="T43" s="68">
        <v>95.160143754641751</v>
      </c>
      <c r="U43" s="16" t="s">
        <v>23</v>
      </c>
    </row>
    <row r="44" spans="1:21" ht="14.1" customHeight="1" x14ac:dyDescent="0.2">
      <c r="A44" s="9">
        <v>43</v>
      </c>
      <c r="B44" s="9">
        <v>43</v>
      </c>
      <c r="C44" s="10" t="s">
        <v>66</v>
      </c>
      <c r="D44" s="11">
        <v>37470755534</v>
      </c>
      <c r="E44" s="11">
        <v>1059067385</v>
      </c>
      <c r="F44" s="11">
        <v>312574</v>
      </c>
      <c r="G44" s="11">
        <v>64666206</v>
      </c>
      <c r="H44" s="11">
        <v>10706405670.062599</v>
      </c>
      <c r="I44" s="11">
        <v>306161042</v>
      </c>
      <c r="J44" s="11">
        <v>8972498</v>
      </c>
      <c r="K44" s="11">
        <v>84662574</v>
      </c>
      <c r="L44" s="11">
        <v>176840595</v>
      </c>
      <c r="M44" s="12">
        <v>324395</v>
      </c>
      <c r="N44" s="11">
        <v>67434</v>
      </c>
      <c r="O44" s="111">
        <v>2238.6583999999998</v>
      </c>
      <c r="P44" s="15">
        <v>0.8831</v>
      </c>
      <c r="Q44" s="67">
        <v>100.87549657754542</v>
      </c>
      <c r="R44" s="67">
        <v>97.938063443010847</v>
      </c>
      <c r="S44" s="67">
        <v>97.727619582775901</v>
      </c>
      <c r="T44" s="68">
        <v>98.847059867777389</v>
      </c>
      <c r="U44" s="16" t="s">
        <v>26</v>
      </c>
    </row>
    <row r="45" spans="1:21" ht="14.1" customHeight="1" x14ac:dyDescent="0.2">
      <c r="A45" s="9">
        <v>44</v>
      </c>
      <c r="B45" s="9">
        <v>44</v>
      </c>
      <c r="C45" s="10" t="s">
        <v>67</v>
      </c>
      <c r="D45" s="11">
        <v>3064274681</v>
      </c>
      <c r="E45" s="11">
        <v>175868936</v>
      </c>
      <c r="F45" s="11">
        <v>64094</v>
      </c>
      <c r="G45" s="11">
        <v>4278562</v>
      </c>
      <c r="H45" s="11">
        <v>864808728.1882</v>
      </c>
      <c r="I45" s="11">
        <v>14316883</v>
      </c>
      <c r="J45" s="11">
        <v>856303</v>
      </c>
      <c r="K45" s="11">
        <v>4128301</v>
      </c>
      <c r="L45" s="11">
        <v>22629637</v>
      </c>
      <c r="M45" s="12">
        <v>51975</v>
      </c>
      <c r="N45" s="11">
        <v>41206</v>
      </c>
      <c r="O45" s="111">
        <v>1330.1398999999999</v>
      </c>
      <c r="P45" s="15">
        <v>0.66839999999999999</v>
      </c>
      <c r="Q45" s="67">
        <v>106.54887337427388</v>
      </c>
      <c r="R45" s="67">
        <v>94.412381753510275</v>
      </c>
      <c r="S45" s="67">
        <v>104.00990988039206</v>
      </c>
      <c r="T45" s="68">
        <v>101.65705500272541</v>
      </c>
      <c r="U45" s="16" t="s">
        <v>21</v>
      </c>
    </row>
    <row r="46" spans="1:21" ht="14.1" customHeight="1" x14ac:dyDescent="0.2">
      <c r="A46" s="9">
        <v>45</v>
      </c>
      <c r="B46" s="9">
        <v>45</v>
      </c>
      <c r="C46" s="10" t="s">
        <v>68</v>
      </c>
      <c r="D46" s="11">
        <v>653671634</v>
      </c>
      <c r="E46" s="11">
        <v>20315722</v>
      </c>
      <c r="F46" s="11">
        <v>4306</v>
      </c>
      <c r="G46" s="11">
        <v>130764</v>
      </c>
      <c r="H46" s="11">
        <v>49103920.796000004</v>
      </c>
      <c r="I46" s="11">
        <v>2907613</v>
      </c>
      <c r="J46" s="11">
        <v>91070</v>
      </c>
      <c r="K46" s="11">
        <v>388933</v>
      </c>
      <c r="L46" s="11">
        <v>1077058</v>
      </c>
      <c r="M46" s="12">
        <v>2284</v>
      </c>
      <c r="N46" s="11">
        <v>43939</v>
      </c>
      <c r="O46" s="111">
        <v>3697.3067999999998</v>
      </c>
      <c r="P46" s="15">
        <v>0.54420000000000002</v>
      </c>
      <c r="Q46" s="67">
        <v>91.766753071337135</v>
      </c>
      <c r="R46" s="67">
        <v>92.372839760795003</v>
      </c>
      <c r="S46" s="67">
        <v>103.35528507547423</v>
      </c>
      <c r="T46" s="68">
        <v>95.831625969202108</v>
      </c>
      <c r="U46" s="16" t="s">
        <v>23</v>
      </c>
    </row>
    <row r="47" spans="1:21" ht="14.1" customHeight="1" x14ac:dyDescent="0.2">
      <c r="A47" s="9">
        <v>46</v>
      </c>
      <c r="B47" s="9">
        <v>46</v>
      </c>
      <c r="C47" s="10" t="s">
        <v>69</v>
      </c>
      <c r="D47" s="11">
        <v>4709507044</v>
      </c>
      <c r="E47" s="11">
        <v>172739641</v>
      </c>
      <c r="F47" s="11">
        <v>47673</v>
      </c>
      <c r="G47" s="11">
        <v>2462429</v>
      </c>
      <c r="H47" s="11">
        <v>1072159453.3839999</v>
      </c>
      <c r="I47" s="11">
        <v>36399787</v>
      </c>
      <c r="J47" s="11">
        <v>1483961</v>
      </c>
      <c r="K47" s="11">
        <v>12558872</v>
      </c>
      <c r="L47" s="11">
        <v>19044788</v>
      </c>
      <c r="M47" s="12">
        <v>37333</v>
      </c>
      <c r="N47" s="11">
        <v>70842</v>
      </c>
      <c r="O47" s="111">
        <v>2205.3746999999998</v>
      </c>
      <c r="P47" s="15">
        <v>0.87390000000000001</v>
      </c>
      <c r="Q47" s="67">
        <v>101.08334151552883</v>
      </c>
      <c r="R47" s="67">
        <v>97.78698625836526</v>
      </c>
      <c r="S47" s="67">
        <v>96.911314666873963</v>
      </c>
      <c r="T47" s="68">
        <v>98.593880813589351</v>
      </c>
      <c r="U47" s="16" t="s">
        <v>26</v>
      </c>
    </row>
    <row r="48" spans="1:21" ht="14.1" customHeight="1" x14ac:dyDescent="0.2">
      <c r="A48" s="9">
        <v>47</v>
      </c>
      <c r="B48" s="9">
        <v>47</v>
      </c>
      <c r="C48" s="10" t="s">
        <v>70</v>
      </c>
      <c r="D48" s="11">
        <v>12472389125</v>
      </c>
      <c r="E48" s="11">
        <v>251289338</v>
      </c>
      <c r="F48" s="11">
        <v>73059</v>
      </c>
      <c r="G48" s="11">
        <v>11085090</v>
      </c>
      <c r="H48" s="11">
        <v>2890281957.1518002</v>
      </c>
      <c r="I48" s="11">
        <v>98153629</v>
      </c>
      <c r="J48" s="11">
        <v>2093504</v>
      </c>
      <c r="K48" s="11">
        <v>22091826</v>
      </c>
      <c r="L48" s="11">
        <v>45622326</v>
      </c>
      <c r="M48" s="12">
        <v>74722</v>
      </c>
      <c r="N48" s="11">
        <v>88149</v>
      </c>
      <c r="O48" s="111">
        <v>2781.4841999999999</v>
      </c>
      <c r="P48" s="15">
        <v>0.86150000000000004</v>
      </c>
      <c r="Q48" s="67">
        <v>97.485741389967444</v>
      </c>
      <c r="R48" s="67">
        <v>97.583360487756011</v>
      </c>
      <c r="S48" s="67">
        <v>92.765836621241704</v>
      </c>
      <c r="T48" s="68">
        <v>95.944979499655048</v>
      </c>
      <c r="U48" s="16" t="s">
        <v>23</v>
      </c>
    </row>
    <row r="49" spans="1:21" ht="14.1" customHeight="1" x14ac:dyDescent="0.2">
      <c r="A49" s="9">
        <v>48</v>
      </c>
      <c r="B49" s="9">
        <v>48</v>
      </c>
      <c r="C49" s="10" t="s">
        <v>71</v>
      </c>
      <c r="D49" s="11">
        <v>881496172</v>
      </c>
      <c r="E49" s="11">
        <v>30966383</v>
      </c>
      <c r="F49" s="11">
        <v>11433</v>
      </c>
      <c r="G49" s="11">
        <v>172073</v>
      </c>
      <c r="H49" s="11">
        <v>142621954.491</v>
      </c>
      <c r="I49" s="11">
        <v>4706321</v>
      </c>
      <c r="J49" s="11">
        <v>162992</v>
      </c>
      <c r="K49" s="11">
        <v>1765981</v>
      </c>
      <c r="L49" s="11">
        <v>5017816</v>
      </c>
      <c r="M49" s="12">
        <v>6935</v>
      </c>
      <c r="N49" s="11">
        <v>51055</v>
      </c>
      <c r="O49" s="111">
        <v>2096.4313000000002</v>
      </c>
      <c r="P49" s="15">
        <v>0.81340000000000001</v>
      </c>
      <c r="Q49" s="67">
        <v>101.76365452810558</v>
      </c>
      <c r="R49" s="67">
        <v>96.793489554989463</v>
      </c>
      <c r="S49" s="67">
        <v>101.65081741656631</v>
      </c>
      <c r="T49" s="68">
        <v>100.06932049988711</v>
      </c>
      <c r="U49" s="16" t="s">
        <v>21</v>
      </c>
    </row>
    <row r="50" spans="1:21" ht="14.1" customHeight="1" x14ac:dyDescent="0.2">
      <c r="A50" s="9">
        <v>49</v>
      </c>
      <c r="B50" s="9">
        <v>49</v>
      </c>
      <c r="C50" s="10" t="s">
        <v>72</v>
      </c>
      <c r="D50" s="11">
        <v>3044745656</v>
      </c>
      <c r="E50" s="11">
        <v>275656226</v>
      </c>
      <c r="F50" s="11">
        <v>32707</v>
      </c>
      <c r="G50" s="11">
        <v>2320196</v>
      </c>
      <c r="H50" s="11">
        <v>767258358.13910007</v>
      </c>
      <c r="I50" s="11">
        <v>17815793</v>
      </c>
      <c r="J50" s="11">
        <v>1754373</v>
      </c>
      <c r="K50" s="11">
        <v>5949654</v>
      </c>
      <c r="L50" s="11">
        <v>18496968</v>
      </c>
      <c r="M50" s="12">
        <v>25381</v>
      </c>
      <c r="N50" s="11">
        <v>86878</v>
      </c>
      <c r="O50" s="111">
        <v>2261.8087999999998</v>
      </c>
      <c r="P50" s="15">
        <v>0.80720000000000003</v>
      </c>
      <c r="Q50" s="67">
        <v>100.73093051510973</v>
      </c>
      <c r="R50" s="67">
        <v>96.691676669684838</v>
      </c>
      <c r="S50" s="67">
        <v>93.070274282072504</v>
      </c>
      <c r="T50" s="68">
        <v>96.830960488955682</v>
      </c>
      <c r="U50" s="16" t="s">
        <v>26</v>
      </c>
    </row>
    <row r="51" spans="1:21" ht="14.1" customHeight="1" x14ac:dyDescent="0.2">
      <c r="A51" s="9">
        <v>50</v>
      </c>
      <c r="B51" s="9">
        <v>50</v>
      </c>
      <c r="C51" s="10" t="s">
        <v>73</v>
      </c>
      <c r="D51" s="11">
        <v>1861285290</v>
      </c>
      <c r="E51" s="11">
        <v>59036990</v>
      </c>
      <c r="F51" s="11">
        <v>23801</v>
      </c>
      <c r="G51" s="11">
        <v>932215</v>
      </c>
      <c r="H51" s="11">
        <v>427252812.90400004</v>
      </c>
      <c r="I51" s="11">
        <v>12397915</v>
      </c>
      <c r="J51" s="11">
        <v>442468</v>
      </c>
      <c r="K51" s="11">
        <v>2905190</v>
      </c>
      <c r="L51" s="11">
        <v>7856288</v>
      </c>
      <c r="M51" s="12">
        <v>16627</v>
      </c>
      <c r="N51" s="11">
        <v>69806</v>
      </c>
      <c r="O51" s="111">
        <v>2033.7289000000001</v>
      </c>
      <c r="P51" s="15">
        <v>0.72550000000000003</v>
      </c>
      <c r="Q51" s="67">
        <v>102.15520884566673</v>
      </c>
      <c r="R51" s="67">
        <v>95.350045584299664</v>
      </c>
      <c r="S51" s="67">
        <v>97.159463696473267</v>
      </c>
      <c r="T51" s="68">
        <v>98.221572708813213</v>
      </c>
      <c r="U51" s="16" t="s">
        <v>26</v>
      </c>
    </row>
    <row r="52" spans="1:21" ht="14.1" customHeight="1" x14ac:dyDescent="0.2">
      <c r="A52" s="9">
        <v>51</v>
      </c>
      <c r="B52" s="9">
        <v>51</v>
      </c>
      <c r="C52" s="10" t="s">
        <v>74</v>
      </c>
      <c r="D52" s="11">
        <v>2542650738</v>
      </c>
      <c r="E52" s="11">
        <v>59378306</v>
      </c>
      <c r="F52" s="11">
        <v>18089</v>
      </c>
      <c r="G52" s="11">
        <v>1598149</v>
      </c>
      <c r="H52" s="11">
        <v>321655823.57639998</v>
      </c>
      <c r="I52" s="11">
        <v>13550524</v>
      </c>
      <c r="J52" s="11">
        <v>322149</v>
      </c>
      <c r="K52" s="11">
        <v>1404489</v>
      </c>
      <c r="L52" s="11">
        <v>2735983</v>
      </c>
      <c r="M52" s="12">
        <v>11171</v>
      </c>
      <c r="N52" s="11">
        <v>50793</v>
      </c>
      <c r="O52" s="111">
        <v>3304.7332000000001</v>
      </c>
      <c r="P52" s="15">
        <v>0.53120000000000001</v>
      </c>
      <c r="Q52" s="67">
        <v>94.21823639638572</v>
      </c>
      <c r="R52" s="67">
        <v>92.159361130317563</v>
      </c>
      <c r="S52" s="67">
        <v>101.71357325223718</v>
      </c>
      <c r="T52" s="68">
        <v>96.030390259646822</v>
      </c>
      <c r="U52" s="16" t="s">
        <v>23</v>
      </c>
    </row>
    <row r="53" spans="1:21" ht="14.1" customHeight="1" x14ac:dyDescent="0.2">
      <c r="A53" s="9">
        <v>52</v>
      </c>
      <c r="B53" s="9">
        <v>52</v>
      </c>
      <c r="C53" s="10" t="s">
        <v>75</v>
      </c>
      <c r="D53" s="11">
        <v>1062580365</v>
      </c>
      <c r="E53" s="11">
        <v>89990453</v>
      </c>
      <c r="F53" s="11">
        <v>23141</v>
      </c>
      <c r="G53" s="11">
        <v>1258894</v>
      </c>
      <c r="H53" s="11">
        <v>286784132.10689998</v>
      </c>
      <c r="I53" s="11">
        <v>5879674</v>
      </c>
      <c r="J53" s="11">
        <v>556261</v>
      </c>
      <c r="K53" s="11">
        <v>2222191</v>
      </c>
      <c r="L53" s="11">
        <v>4997610</v>
      </c>
      <c r="M53" s="12">
        <v>24363</v>
      </c>
      <c r="N53" s="11">
        <v>32152</v>
      </c>
      <c r="O53" s="111">
        <v>983.21680000000003</v>
      </c>
      <c r="P53" s="15">
        <v>0.62260000000000004</v>
      </c>
      <c r="Q53" s="67">
        <v>108.71528546801673</v>
      </c>
      <c r="R53" s="67">
        <v>93.660280116905128</v>
      </c>
      <c r="S53" s="67">
        <v>106.17857910239209</v>
      </c>
      <c r="T53" s="68">
        <v>102.85138156243799</v>
      </c>
      <c r="U53" s="16" t="s">
        <v>21</v>
      </c>
    </row>
    <row r="54" spans="1:21" ht="14.1" customHeight="1" x14ac:dyDescent="0.2">
      <c r="A54" s="9">
        <v>53</v>
      </c>
      <c r="B54" s="9">
        <v>53</v>
      </c>
      <c r="C54" s="10" t="s">
        <v>76</v>
      </c>
      <c r="D54" s="11">
        <v>76497920809</v>
      </c>
      <c r="E54" s="11">
        <v>2128185339</v>
      </c>
      <c r="F54" s="11">
        <v>335613</v>
      </c>
      <c r="G54" s="11">
        <v>72469150</v>
      </c>
      <c r="H54" s="11">
        <v>19025828188.171692</v>
      </c>
      <c r="I54" s="11">
        <v>817644187</v>
      </c>
      <c r="J54" s="11">
        <v>23948534</v>
      </c>
      <c r="K54" s="11">
        <v>289155655</v>
      </c>
      <c r="L54" s="11">
        <v>263777965</v>
      </c>
      <c r="M54" s="12">
        <v>396068</v>
      </c>
      <c r="N54" s="11">
        <v>136191</v>
      </c>
      <c r="O54" s="111">
        <v>3236.6565000000001</v>
      </c>
      <c r="P54" s="15">
        <v>1.1444000000000001</v>
      </c>
      <c r="Q54" s="67">
        <v>94.643351317191247</v>
      </c>
      <c r="R54" s="67">
        <v>102.22898391560747</v>
      </c>
      <c r="S54" s="67">
        <v>81.258524188800195</v>
      </c>
      <c r="T54" s="68">
        <v>92.710286473866304</v>
      </c>
      <c r="U54" s="16" t="s">
        <v>23</v>
      </c>
    </row>
    <row r="55" spans="1:21" ht="14.1" customHeight="1" x14ac:dyDescent="0.2">
      <c r="A55" s="9">
        <v>54</v>
      </c>
      <c r="B55" s="9">
        <v>54</v>
      </c>
      <c r="C55" s="10" t="s">
        <v>77</v>
      </c>
      <c r="D55" s="11">
        <v>5124420687</v>
      </c>
      <c r="E55" s="11">
        <v>2449442643</v>
      </c>
      <c r="F55" s="11">
        <v>53274</v>
      </c>
      <c r="G55" s="11">
        <v>3673209</v>
      </c>
      <c r="H55" s="11">
        <v>840019099.66650009</v>
      </c>
      <c r="I55" s="11">
        <v>32036005</v>
      </c>
      <c r="J55" s="11">
        <v>17643864</v>
      </c>
      <c r="K55" s="11">
        <v>7476155</v>
      </c>
      <c r="L55" s="11">
        <v>11884172</v>
      </c>
      <c r="M55" s="12">
        <v>35035</v>
      </c>
      <c r="N55" s="11">
        <v>60641</v>
      </c>
      <c r="O55" s="111">
        <v>2935.4288999999999</v>
      </c>
      <c r="P55" s="15">
        <v>0.70699999999999996</v>
      </c>
      <c r="Q55" s="67">
        <v>96.524411170539523</v>
      </c>
      <c r="R55" s="67">
        <v>95.046249071697147</v>
      </c>
      <c r="S55" s="67">
        <v>99.35472031450179</v>
      </c>
      <c r="T55" s="68">
        <v>96.975126852246149</v>
      </c>
      <c r="U55" s="16" t="s">
        <v>26</v>
      </c>
    </row>
    <row r="56" spans="1:21" ht="14.1" customHeight="1" x14ac:dyDescent="0.2">
      <c r="A56" s="9">
        <v>55</v>
      </c>
      <c r="B56" s="9">
        <v>55</v>
      </c>
      <c r="C56" s="10" t="s">
        <v>78</v>
      </c>
      <c r="D56" s="11">
        <v>971359689</v>
      </c>
      <c r="E56" s="11">
        <v>66444331</v>
      </c>
      <c r="F56" s="11">
        <v>15083</v>
      </c>
      <c r="G56" s="11">
        <v>422732</v>
      </c>
      <c r="H56" s="11">
        <v>178613466.96499997</v>
      </c>
      <c r="I56" s="11">
        <v>3222797</v>
      </c>
      <c r="J56" s="11">
        <v>269509</v>
      </c>
      <c r="K56" s="11">
        <v>1906285</v>
      </c>
      <c r="L56" s="11">
        <v>4506521</v>
      </c>
      <c r="M56" s="12">
        <v>12386</v>
      </c>
      <c r="N56" s="11">
        <v>36591</v>
      </c>
      <c r="O56" s="111">
        <v>1424.3104000000001</v>
      </c>
      <c r="P56" s="15">
        <v>0.58540000000000003</v>
      </c>
      <c r="Q56" s="67">
        <v>105.96081189876588</v>
      </c>
      <c r="R56" s="67">
        <v>93.049402805077364</v>
      </c>
      <c r="S56" s="67">
        <v>105.11532278734259</v>
      </c>
      <c r="T56" s="68">
        <v>101.3751791637286</v>
      </c>
      <c r="U56" s="16" t="s">
        <v>21</v>
      </c>
    </row>
    <row r="57" spans="1:21" ht="14.1" customHeight="1" x14ac:dyDescent="0.2">
      <c r="A57" s="9">
        <v>56</v>
      </c>
      <c r="B57" s="9">
        <v>56</v>
      </c>
      <c r="C57" s="10" t="s">
        <v>79</v>
      </c>
      <c r="D57" s="11">
        <v>2322404916</v>
      </c>
      <c r="E57" s="11">
        <v>45692313</v>
      </c>
      <c r="F57" s="11">
        <v>18585</v>
      </c>
      <c r="G57" s="11">
        <v>1021382</v>
      </c>
      <c r="H57" s="11">
        <v>308540593.88099998</v>
      </c>
      <c r="I57" s="11">
        <v>11180007</v>
      </c>
      <c r="J57" s="11">
        <v>310708</v>
      </c>
      <c r="K57" s="11">
        <v>3101255</v>
      </c>
      <c r="L57" s="11">
        <v>5812939</v>
      </c>
      <c r="M57" s="12">
        <v>13190</v>
      </c>
      <c r="N57" s="11">
        <v>58680</v>
      </c>
      <c r="O57" s="111">
        <v>2583.2219</v>
      </c>
      <c r="P57" s="15">
        <v>0.62880000000000003</v>
      </c>
      <c r="Q57" s="67">
        <v>98.723819351490533</v>
      </c>
      <c r="R57" s="67">
        <v>93.762093002209753</v>
      </c>
      <c r="S57" s="67">
        <v>99.824430977671881</v>
      </c>
      <c r="T57" s="68">
        <v>97.436781110457389</v>
      </c>
      <c r="U57" s="16" t="s">
        <v>26</v>
      </c>
    </row>
    <row r="58" spans="1:21" ht="14.1" customHeight="1" x14ac:dyDescent="0.2">
      <c r="A58" s="9">
        <v>57</v>
      </c>
      <c r="B58" s="9">
        <v>57</v>
      </c>
      <c r="C58" s="10" t="s">
        <v>80</v>
      </c>
      <c r="D58" s="11">
        <v>1660136123</v>
      </c>
      <c r="E58" s="11">
        <v>25680942</v>
      </c>
      <c r="F58" s="11">
        <v>14438</v>
      </c>
      <c r="G58" s="11">
        <v>483614</v>
      </c>
      <c r="H58" s="11">
        <v>234955677.49133998</v>
      </c>
      <c r="I58" s="11">
        <v>9242992</v>
      </c>
      <c r="J58" s="11">
        <v>218023</v>
      </c>
      <c r="K58" s="11">
        <v>2349938</v>
      </c>
      <c r="L58" s="11">
        <v>3711604</v>
      </c>
      <c r="M58" s="12">
        <v>8651</v>
      </c>
      <c r="N58" s="11">
        <v>59296</v>
      </c>
      <c r="O58" s="111">
        <v>2851.1430999999998</v>
      </c>
      <c r="P58" s="15">
        <v>0.64890000000000003</v>
      </c>
      <c r="Q58" s="67">
        <v>97.050746189599337</v>
      </c>
      <c r="R58" s="67">
        <v>94.092163807794108</v>
      </c>
      <c r="S58" s="67">
        <v>99.67688290601825</v>
      </c>
      <c r="T58" s="68">
        <v>96.939930967803889</v>
      </c>
      <c r="U58" s="16" t="s">
        <v>26</v>
      </c>
    </row>
    <row r="59" spans="1:21" ht="14.1" customHeight="1" x14ac:dyDescent="0.2">
      <c r="A59" s="9">
        <v>58</v>
      </c>
      <c r="B59" s="9">
        <v>58</v>
      </c>
      <c r="C59" s="10" t="s">
        <v>81</v>
      </c>
      <c r="D59" s="11">
        <v>3930561531</v>
      </c>
      <c r="E59" s="11">
        <v>333162146</v>
      </c>
      <c r="F59" s="11">
        <v>42062</v>
      </c>
      <c r="G59" s="11">
        <v>4764631</v>
      </c>
      <c r="H59" s="11">
        <v>579779221.28219998</v>
      </c>
      <c r="I59" s="11">
        <v>16931691</v>
      </c>
      <c r="J59" s="11">
        <v>1448971</v>
      </c>
      <c r="K59" s="11">
        <v>34197939</v>
      </c>
      <c r="L59" s="11">
        <v>9720578</v>
      </c>
      <c r="M59" s="12">
        <v>31264</v>
      </c>
      <c r="N59" s="11">
        <v>42275</v>
      </c>
      <c r="O59" s="111">
        <v>2139.3168999999998</v>
      </c>
      <c r="P59" s="15">
        <v>1.0026999999999999</v>
      </c>
      <c r="Q59" s="67">
        <v>101.495849119681</v>
      </c>
      <c r="R59" s="67">
        <v>99.902066843403333</v>
      </c>
      <c r="S59" s="67">
        <v>103.75385648981133</v>
      </c>
      <c r="T59" s="68">
        <v>101.71725748429856</v>
      </c>
      <c r="U59" s="16" t="s">
        <v>21</v>
      </c>
    </row>
    <row r="60" spans="1:21" ht="14.1" customHeight="1" x14ac:dyDescent="0.2">
      <c r="A60" s="9">
        <v>59</v>
      </c>
      <c r="B60" s="9">
        <v>59</v>
      </c>
      <c r="C60" s="10" t="s">
        <v>82</v>
      </c>
      <c r="D60" s="11">
        <v>2260288833</v>
      </c>
      <c r="E60" s="11">
        <v>50982278</v>
      </c>
      <c r="F60" s="11">
        <v>19486</v>
      </c>
      <c r="G60" s="11">
        <v>1062404</v>
      </c>
      <c r="H60" s="11">
        <v>264999185.79299998</v>
      </c>
      <c r="I60" s="11">
        <v>11849732</v>
      </c>
      <c r="J60" s="11">
        <v>265308</v>
      </c>
      <c r="K60" s="11">
        <v>2350702</v>
      </c>
      <c r="L60" s="11">
        <v>4308846</v>
      </c>
      <c r="M60" s="12">
        <v>11004</v>
      </c>
      <c r="N60" s="11">
        <v>51534</v>
      </c>
      <c r="O60" s="111">
        <v>2990.0648000000001</v>
      </c>
      <c r="P60" s="15">
        <v>0.60289999999999999</v>
      </c>
      <c r="Q60" s="67">
        <v>96.18322929330931</v>
      </c>
      <c r="R60" s="67">
        <v>93.336777884566231</v>
      </c>
      <c r="S60" s="67">
        <v>101.53608441929019</v>
      </c>
      <c r="T60" s="68">
        <v>97.018697199055239</v>
      </c>
      <c r="U60" s="16" t="s">
        <v>26</v>
      </c>
    </row>
    <row r="61" spans="1:21" ht="14.1" customHeight="1" x14ac:dyDescent="0.2">
      <c r="A61" s="9">
        <v>60</v>
      </c>
      <c r="B61" s="9">
        <v>60</v>
      </c>
      <c r="C61" s="10" t="s">
        <v>83</v>
      </c>
      <c r="D61" s="11">
        <v>8277066346</v>
      </c>
      <c r="E61" s="11">
        <v>260644010</v>
      </c>
      <c r="F61" s="11">
        <v>79762</v>
      </c>
      <c r="G61" s="11">
        <v>9012494</v>
      </c>
      <c r="H61" s="11">
        <v>2042835618.4668</v>
      </c>
      <c r="I61" s="11">
        <v>68364765</v>
      </c>
      <c r="J61" s="11">
        <v>1612111</v>
      </c>
      <c r="K61" s="11">
        <v>12184972</v>
      </c>
      <c r="L61" s="11">
        <v>31217750</v>
      </c>
      <c r="M61" s="12">
        <v>98776</v>
      </c>
      <c r="N61" s="11">
        <v>54297</v>
      </c>
      <c r="O61" s="111">
        <v>1532.1643999999999</v>
      </c>
      <c r="P61" s="15">
        <v>0.80869999999999997</v>
      </c>
      <c r="Q61" s="67">
        <v>105.28730180399693</v>
      </c>
      <c r="R61" s="67">
        <v>96.716308819355319</v>
      </c>
      <c r="S61" s="67">
        <v>100.87427383166195</v>
      </c>
      <c r="T61" s="68">
        <v>100.95929481833805</v>
      </c>
      <c r="U61" s="16" t="s">
        <v>21</v>
      </c>
    </row>
    <row r="62" spans="1:21" ht="14.1" customHeight="1" x14ac:dyDescent="0.2">
      <c r="A62" s="9">
        <v>61</v>
      </c>
      <c r="B62" s="9">
        <v>61</v>
      </c>
      <c r="C62" s="10" t="s">
        <v>84</v>
      </c>
      <c r="D62" s="11">
        <v>3042591531</v>
      </c>
      <c r="E62" s="11">
        <v>109287296</v>
      </c>
      <c r="F62" s="11">
        <v>21751</v>
      </c>
      <c r="G62" s="11">
        <v>1187476</v>
      </c>
      <c r="H62" s="11">
        <v>388166056.98500001</v>
      </c>
      <c r="I62" s="11">
        <v>17862654</v>
      </c>
      <c r="J62" s="11">
        <v>834046</v>
      </c>
      <c r="K62" s="11">
        <v>3868856</v>
      </c>
      <c r="L62" s="11">
        <v>7199626</v>
      </c>
      <c r="M62" s="12">
        <v>14858</v>
      </c>
      <c r="N62" s="11">
        <v>53965</v>
      </c>
      <c r="O62" s="111">
        <v>2952.4483</v>
      </c>
      <c r="P62" s="15">
        <v>0.7056</v>
      </c>
      <c r="Q62" s="67">
        <v>96.418131035292703</v>
      </c>
      <c r="R62" s="67">
        <v>95.023259065338038</v>
      </c>
      <c r="S62" s="67">
        <v>100.95379649365709</v>
      </c>
      <c r="T62" s="68">
        <v>97.46506219809595</v>
      </c>
      <c r="U62" s="16" t="s">
        <v>26</v>
      </c>
    </row>
    <row r="63" spans="1:21" ht="14.1" customHeight="1" x14ac:dyDescent="0.2">
      <c r="A63" s="9">
        <v>62</v>
      </c>
      <c r="B63" s="9">
        <v>62</v>
      </c>
      <c r="C63" s="10" t="s">
        <v>85</v>
      </c>
      <c r="D63" s="11">
        <v>2758841725</v>
      </c>
      <c r="E63" s="11">
        <v>138670881</v>
      </c>
      <c r="F63" s="11">
        <v>30153</v>
      </c>
      <c r="G63" s="11">
        <v>1555073</v>
      </c>
      <c r="H63" s="11">
        <v>641920853.28960001</v>
      </c>
      <c r="I63" s="11">
        <v>21761602</v>
      </c>
      <c r="J63" s="11">
        <v>1120510</v>
      </c>
      <c r="K63" s="11">
        <v>4971356</v>
      </c>
      <c r="L63" s="11">
        <v>6666369</v>
      </c>
      <c r="M63" s="12">
        <v>21709</v>
      </c>
      <c r="N63" s="11">
        <v>89682</v>
      </c>
      <c r="O63" s="111">
        <v>2282.1495</v>
      </c>
      <c r="P63" s="15">
        <v>0.72819999999999996</v>
      </c>
      <c r="Q63" s="67">
        <v>100.60391003571475</v>
      </c>
      <c r="R63" s="67">
        <v>95.394383453706524</v>
      </c>
      <c r="S63" s="67">
        <v>92.398643124740033</v>
      </c>
      <c r="T63" s="68">
        <v>96.132312204720435</v>
      </c>
      <c r="U63" s="16" t="s">
        <v>23</v>
      </c>
    </row>
    <row r="64" spans="1:21" ht="14.1" customHeight="1" x14ac:dyDescent="0.2">
      <c r="A64" s="9">
        <v>63</v>
      </c>
      <c r="B64" s="9">
        <v>63</v>
      </c>
      <c r="C64" s="10" t="s">
        <v>86</v>
      </c>
      <c r="D64" s="11">
        <v>1987111174</v>
      </c>
      <c r="E64" s="11">
        <v>54257458</v>
      </c>
      <c r="F64" s="11">
        <v>15244</v>
      </c>
      <c r="G64" s="11">
        <v>1206730</v>
      </c>
      <c r="H64" s="11">
        <v>256385446.8312</v>
      </c>
      <c r="I64" s="11">
        <v>14829910</v>
      </c>
      <c r="J64" s="11">
        <v>429061</v>
      </c>
      <c r="K64" s="11">
        <v>2390465</v>
      </c>
      <c r="L64" s="11">
        <v>6472290</v>
      </c>
      <c r="M64" s="12">
        <v>12000</v>
      </c>
      <c r="N64" s="11">
        <v>41160</v>
      </c>
      <c r="O64" s="111">
        <v>2439.6291000000001</v>
      </c>
      <c r="P64" s="15">
        <v>0.86519999999999997</v>
      </c>
      <c r="Q64" s="67">
        <v>99.620505615663774</v>
      </c>
      <c r="R64" s="67">
        <v>97.64411979027652</v>
      </c>
      <c r="S64" s="67">
        <v>104.02092808054802</v>
      </c>
      <c r="T64" s="68">
        <v>100.42851782882944</v>
      </c>
      <c r="U64" s="16" t="s">
        <v>21</v>
      </c>
    </row>
    <row r="65" spans="1:21" ht="14.1" customHeight="1" x14ac:dyDescent="0.2">
      <c r="A65" s="9">
        <v>64</v>
      </c>
      <c r="B65" s="9">
        <v>64</v>
      </c>
      <c r="C65" s="10" t="s">
        <v>87</v>
      </c>
      <c r="D65" s="11">
        <v>2927464553</v>
      </c>
      <c r="E65" s="11">
        <v>50513573</v>
      </c>
      <c r="F65" s="11">
        <v>23162</v>
      </c>
      <c r="G65" s="11">
        <v>714578</v>
      </c>
      <c r="H65" s="11">
        <v>336607865.60500002</v>
      </c>
      <c r="I65" s="11">
        <v>15346940</v>
      </c>
      <c r="J65" s="11">
        <v>272773</v>
      </c>
      <c r="K65" s="11">
        <v>2786525</v>
      </c>
      <c r="L65" s="11">
        <v>4521585</v>
      </c>
      <c r="M65" s="12">
        <v>12053</v>
      </c>
      <c r="N65" s="11">
        <v>53381</v>
      </c>
      <c r="O65" s="111">
        <v>3412.5198999999998</v>
      </c>
      <c r="P65" s="15">
        <v>0.57479999999999998</v>
      </c>
      <c r="Q65" s="67">
        <v>93.54514656632071</v>
      </c>
      <c r="R65" s="67">
        <v>92.875335614072682</v>
      </c>
      <c r="S65" s="67">
        <v>101.09367973041964</v>
      </c>
      <c r="T65" s="68">
        <v>95.838053970271005</v>
      </c>
      <c r="U65" s="16" t="s">
        <v>23</v>
      </c>
    </row>
    <row r="66" spans="1:21" ht="14.1" customHeight="1" x14ac:dyDescent="0.2">
      <c r="A66" s="9">
        <v>65</v>
      </c>
      <c r="B66" s="9">
        <v>65</v>
      </c>
      <c r="C66" s="10" t="s">
        <v>88</v>
      </c>
      <c r="D66" s="11">
        <v>989472689</v>
      </c>
      <c r="E66" s="11">
        <v>96847057</v>
      </c>
      <c r="F66" s="11">
        <v>17210</v>
      </c>
      <c r="G66" s="11">
        <v>1170738</v>
      </c>
      <c r="H66" s="11">
        <v>235448294.03240001</v>
      </c>
      <c r="I66" s="11">
        <v>4203064</v>
      </c>
      <c r="J66" s="11">
        <v>471803</v>
      </c>
      <c r="K66" s="11">
        <v>1781813</v>
      </c>
      <c r="L66" s="11">
        <v>4902960</v>
      </c>
      <c r="M66" s="12">
        <v>15845</v>
      </c>
      <c r="N66" s="11">
        <v>40911</v>
      </c>
      <c r="O66" s="111">
        <v>1299.2021</v>
      </c>
      <c r="P66" s="15">
        <v>0.60870000000000002</v>
      </c>
      <c r="Q66" s="67">
        <v>106.74206899622526</v>
      </c>
      <c r="R66" s="67">
        <v>93.432022196625397</v>
      </c>
      <c r="S66" s="67">
        <v>104.08057007704437</v>
      </c>
      <c r="T66" s="68">
        <v>101.41822042329834</v>
      </c>
      <c r="U66" s="16" t="s">
        <v>21</v>
      </c>
    </row>
    <row r="67" spans="1:21" ht="14.1" customHeight="1" x14ac:dyDescent="0.2">
      <c r="A67" s="9">
        <v>66</v>
      </c>
      <c r="B67" s="9">
        <v>66</v>
      </c>
      <c r="C67" s="10" t="s">
        <v>89</v>
      </c>
      <c r="D67" s="11">
        <v>4287467399</v>
      </c>
      <c r="E67" s="11">
        <v>176543810</v>
      </c>
      <c r="F67" s="11">
        <v>44362</v>
      </c>
      <c r="G67" s="11">
        <v>3209851</v>
      </c>
      <c r="H67" s="11">
        <v>900340065.52139997</v>
      </c>
      <c r="I67" s="11">
        <v>29990982</v>
      </c>
      <c r="J67" s="11">
        <v>1368253</v>
      </c>
      <c r="K67" s="11">
        <v>8117262</v>
      </c>
      <c r="L67" s="11">
        <v>12796907</v>
      </c>
      <c r="M67" s="12">
        <v>34521</v>
      </c>
      <c r="N67" s="11">
        <v>62707</v>
      </c>
      <c r="O67" s="111">
        <v>2164.5792999999999</v>
      </c>
      <c r="P67" s="15">
        <v>0.74250000000000005</v>
      </c>
      <c r="Q67" s="67">
        <v>101.33809436401046</v>
      </c>
      <c r="R67" s="67">
        <v>95.629209947231715</v>
      </c>
      <c r="S67" s="67">
        <v>98.859859411845278</v>
      </c>
      <c r="T67" s="68">
        <v>98.609054574362474</v>
      </c>
      <c r="U67" s="16" t="s">
        <v>26</v>
      </c>
    </row>
    <row r="68" spans="1:21" ht="14.1" customHeight="1" x14ac:dyDescent="0.2">
      <c r="A68" s="9">
        <v>67</v>
      </c>
      <c r="B68" s="9">
        <v>67</v>
      </c>
      <c r="C68" s="10" t="s">
        <v>90</v>
      </c>
      <c r="D68" s="11">
        <v>2416758751</v>
      </c>
      <c r="E68" s="11">
        <v>94275071</v>
      </c>
      <c r="F68" s="11">
        <v>31330</v>
      </c>
      <c r="G68" s="11">
        <v>1605724</v>
      </c>
      <c r="H68" s="11">
        <v>441708713.31</v>
      </c>
      <c r="I68" s="11">
        <v>13284172</v>
      </c>
      <c r="J68" s="11">
        <v>616520</v>
      </c>
      <c r="K68" s="11">
        <v>6346746</v>
      </c>
      <c r="L68" s="11">
        <v>8547361</v>
      </c>
      <c r="M68" s="12">
        <v>23665</v>
      </c>
      <c r="N68" s="11">
        <v>45691</v>
      </c>
      <c r="O68" s="111">
        <v>1781.1016</v>
      </c>
      <c r="P68" s="15">
        <v>0.72130000000000005</v>
      </c>
      <c r="Q68" s="67">
        <v>103.73277700970539</v>
      </c>
      <c r="R68" s="67">
        <v>95.281075565222338</v>
      </c>
      <c r="S68" s="67">
        <v>102.93563536518661</v>
      </c>
      <c r="T68" s="68">
        <v>100.64982931337146</v>
      </c>
      <c r="U68" s="16" t="s">
        <v>21</v>
      </c>
    </row>
    <row r="69" spans="1:21" ht="14.1" customHeight="1" x14ac:dyDescent="0.2">
      <c r="A69" s="9">
        <v>68</v>
      </c>
      <c r="B69" s="9">
        <v>68</v>
      </c>
      <c r="C69" s="10" t="s">
        <v>91</v>
      </c>
      <c r="D69" s="11">
        <v>1526273918</v>
      </c>
      <c r="E69" s="11">
        <v>81852898</v>
      </c>
      <c r="F69" s="11">
        <v>26290</v>
      </c>
      <c r="G69" s="11">
        <v>1137776</v>
      </c>
      <c r="H69" s="11">
        <v>271638643.9817</v>
      </c>
      <c r="I69" s="11">
        <v>8936154</v>
      </c>
      <c r="J69" s="11">
        <v>448208</v>
      </c>
      <c r="K69" s="11">
        <v>2077718</v>
      </c>
      <c r="L69" s="11">
        <v>6714006</v>
      </c>
      <c r="M69" s="12">
        <v>17930</v>
      </c>
      <c r="N69" s="11">
        <v>40421</v>
      </c>
      <c r="O69" s="111">
        <v>1589.5908999999999</v>
      </c>
      <c r="P69" s="15">
        <v>0.67759999999999998</v>
      </c>
      <c r="Q69" s="67">
        <v>104.92869361647259</v>
      </c>
      <c r="R69" s="67">
        <v>94.563458938155861</v>
      </c>
      <c r="S69" s="67">
        <v>104.19793786131432</v>
      </c>
      <c r="T69" s="68">
        <v>101.23003013864758</v>
      </c>
      <c r="U69" s="16" t="s">
        <v>21</v>
      </c>
    </row>
    <row r="70" spans="1:21" ht="14.1" customHeight="1" x14ac:dyDescent="0.2">
      <c r="A70" s="9">
        <v>69</v>
      </c>
      <c r="B70" s="9">
        <v>69</v>
      </c>
      <c r="C70" s="10" t="s">
        <v>92</v>
      </c>
      <c r="D70" s="11">
        <v>4512211089</v>
      </c>
      <c r="E70" s="11">
        <v>426950518</v>
      </c>
      <c r="F70" s="11">
        <v>80983</v>
      </c>
      <c r="G70" s="11">
        <v>2381847</v>
      </c>
      <c r="H70" s="11">
        <v>1158316989.7530999</v>
      </c>
      <c r="I70" s="11">
        <v>23140021</v>
      </c>
      <c r="J70" s="11">
        <v>2753044</v>
      </c>
      <c r="K70" s="11">
        <v>7417674</v>
      </c>
      <c r="L70" s="11">
        <v>19091349</v>
      </c>
      <c r="M70" s="12">
        <v>62166</v>
      </c>
      <c r="N70" s="11">
        <v>47411</v>
      </c>
      <c r="O70" s="111">
        <v>1500.2863</v>
      </c>
      <c r="P70" s="15">
        <v>0.58740000000000003</v>
      </c>
      <c r="Q70" s="67">
        <v>105.48636926697516</v>
      </c>
      <c r="R70" s="67">
        <v>93.082245671304662</v>
      </c>
      <c r="S70" s="67">
        <v>102.5236504897901</v>
      </c>
      <c r="T70" s="68">
        <v>100.36408847602331</v>
      </c>
      <c r="U70" s="16" t="s">
        <v>21</v>
      </c>
    </row>
    <row r="71" spans="1:21" ht="14.1" customHeight="1" x14ac:dyDescent="0.2">
      <c r="A71" s="9">
        <v>70</v>
      </c>
      <c r="B71" s="9">
        <v>70</v>
      </c>
      <c r="C71" s="10" t="s">
        <v>93</v>
      </c>
      <c r="D71" s="11">
        <v>3912941993</v>
      </c>
      <c r="E71" s="11">
        <v>102366453</v>
      </c>
      <c r="F71" s="11">
        <v>41485</v>
      </c>
      <c r="G71" s="11">
        <v>3039164</v>
      </c>
      <c r="H71" s="11">
        <v>937183726.76499999</v>
      </c>
      <c r="I71" s="11">
        <v>29873744</v>
      </c>
      <c r="J71" s="11">
        <v>907870</v>
      </c>
      <c r="K71" s="11">
        <v>7509475</v>
      </c>
      <c r="L71" s="11">
        <v>6987759</v>
      </c>
      <c r="M71" s="12">
        <v>29166</v>
      </c>
      <c r="N71" s="11">
        <v>87756</v>
      </c>
      <c r="O71" s="111">
        <v>2418.7476000000001</v>
      </c>
      <c r="P71" s="15">
        <v>0.68489999999999995</v>
      </c>
      <c r="Q71" s="67">
        <v>99.750903199841616</v>
      </c>
      <c r="R71" s="67">
        <v>94.683335399885493</v>
      </c>
      <c r="S71" s="67">
        <v>92.859970374748002</v>
      </c>
      <c r="T71" s="68">
        <v>95.764736324825037</v>
      </c>
      <c r="U71" s="16" t="s">
        <v>23</v>
      </c>
    </row>
    <row r="72" spans="1:21" ht="14.1" customHeight="1" x14ac:dyDescent="0.2">
      <c r="A72" s="9">
        <v>71</v>
      </c>
      <c r="B72" s="9">
        <v>71</v>
      </c>
      <c r="C72" s="10" t="s">
        <v>94</v>
      </c>
      <c r="D72" s="11">
        <v>1652903533</v>
      </c>
      <c r="E72" s="11">
        <v>104287372</v>
      </c>
      <c r="F72" s="11">
        <v>20563</v>
      </c>
      <c r="G72" s="11">
        <v>2807361</v>
      </c>
      <c r="H72" s="11">
        <v>327262592.36399996</v>
      </c>
      <c r="I72" s="11">
        <v>7578966</v>
      </c>
      <c r="J72" s="11">
        <v>556178</v>
      </c>
      <c r="K72" s="11">
        <v>3872289</v>
      </c>
      <c r="L72" s="11">
        <v>7884962</v>
      </c>
      <c r="M72" s="12">
        <v>23223</v>
      </c>
      <c r="N72" s="11">
        <v>43761</v>
      </c>
      <c r="O72" s="111">
        <v>1342.4552000000001</v>
      </c>
      <c r="P72" s="15">
        <v>0.72809999999999997</v>
      </c>
      <c r="Q72" s="67">
        <v>106.47196868024207</v>
      </c>
      <c r="R72" s="67">
        <v>95.392741310395152</v>
      </c>
      <c r="S72" s="67">
        <v>103.39792071955596</v>
      </c>
      <c r="T72" s="68">
        <v>101.75421023673105</v>
      </c>
      <c r="U72" s="16" t="s">
        <v>21</v>
      </c>
    </row>
    <row r="73" spans="1:21" ht="14.1" customHeight="1" x14ac:dyDescent="0.2">
      <c r="A73" s="9">
        <v>72</v>
      </c>
      <c r="B73" s="9">
        <v>72</v>
      </c>
      <c r="C73" s="10" t="s">
        <v>95</v>
      </c>
      <c r="D73" s="11">
        <v>2889826809</v>
      </c>
      <c r="E73" s="11">
        <v>180871108</v>
      </c>
      <c r="F73" s="11">
        <v>41730</v>
      </c>
      <c r="G73" s="11">
        <v>2399805</v>
      </c>
      <c r="H73" s="11">
        <v>754390580.70090008</v>
      </c>
      <c r="I73" s="11">
        <v>22724729</v>
      </c>
      <c r="J73" s="11">
        <v>1614010</v>
      </c>
      <c r="K73" s="11">
        <v>8395715</v>
      </c>
      <c r="L73" s="11">
        <v>12559321</v>
      </c>
      <c r="M73" s="12">
        <v>37025</v>
      </c>
      <c r="N73" s="11">
        <v>68884</v>
      </c>
      <c r="O73" s="111">
        <v>1550.5461</v>
      </c>
      <c r="P73" s="15">
        <v>0.83079999999999998</v>
      </c>
      <c r="Q73" s="67">
        <v>105.17251458693484</v>
      </c>
      <c r="R73" s="67">
        <v>97.079222491166973</v>
      </c>
      <c r="S73" s="67">
        <v>97.38030675177302</v>
      </c>
      <c r="T73" s="68">
        <v>99.877347943291625</v>
      </c>
      <c r="U73" s="16" t="s">
        <v>26</v>
      </c>
    </row>
    <row r="74" spans="1:21" ht="14.1" customHeight="1" x14ac:dyDescent="0.2">
      <c r="A74" s="9">
        <v>73</v>
      </c>
      <c r="B74" s="9">
        <v>73</v>
      </c>
      <c r="C74" s="10" t="s">
        <v>96</v>
      </c>
      <c r="D74" s="11">
        <v>58937129446</v>
      </c>
      <c r="E74" s="11">
        <v>1916704655</v>
      </c>
      <c r="F74" s="11">
        <v>399663</v>
      </c>
      <c r="G74" s="11">
        <v>63022000</v>
      </c>
      <c r="H74" s="11">
        <v>14959257007.5709</v>
      </c>
      <c r="I74" s="11">
        <v>641276000</v>
      </c>
      <c r="J74" s="11">
        <v>21205000</v>
      </c>
      <c r="K74" s="11">
        <v>121052000</v>
      </c>
      <c r="L74" s="11">
        <v>213529000</v>
      </c>
      <c r="M74" s="12">
        <v>455990</v>
      </c>
      <c r="N74" s="11">
        <v>100431</v>
      </c>
      <c r="O74" s="111">
        <v>2283.1087000000002</v>
      </c>
      <c r="P74" s="15">
        <v>1.0183</v>
      </c>
      <c r="Q74" s="67">
        <v>100.59792017087058</v>
      </c>
      <c r="R74" s="67">
        <v>100.15824119997626</v>
      </c>
      <c r="S74" s="67">
        <v>89.823977179602167</v>
      </c>
      <c r="T74" s="68">
        <v>96.860046183482993</v>
      </c>
      <c r="U74" s="16" t="s">
        <v>26</v>
      </c>
    </row>
    <row r="75" spans="1:21" ht="14.1" customHeight="1" x14ac:dyDescent="0.2">
      <c r="A75" s="9">
        <v>74</v>
      </c>
      <c r="B75" s="9">
        <v>74</v>
      </c>
      <c r="C75" s="10" t="s">
        <v>97</v>
      </c>
      <c r="D75" s="11">
        <v>2894942467</v>
      </c>
      <c r="E75" s="11">
        <v>145660214</v>
      </c>
      <c r="F75" s="11">
        <v>41382</v>
      </c>
      <c r="G75" s="11">
        <v>3317326</v>
      </c>
      <c r="H75" s="11">
        <v>637001720.71099997</v>
      </c>
      <c r="I75" s="11">
        <v>16007600</v>
      </c>
      <c r="J75" s="11">
        <v>959977</v>
      </c>
      <c r="K75" s="11">
        <v>5256021</v>
      </c>
      <c r="L75" s="11">
        <v>28056167</v>
      </c>
      <c r="M75" s="12">
        <v>34467</v>
      </c>
      <c r="N75" s="11">
        <v>48743</v>
      </c>
      <c r="O75" s="111">
        <v>1609.7261000000001</v>
      </c>
      <c r="P75" s="15">
        <v>0.96599999999999997</v>
      </c>
      <c r="Q75" s="67">
        <v>104.80295641191651</v>
      </c>
      <c r="R75" s="67">
        <v>99.299400248132386</v>
      </c>
      <c r="S75" s="67">
        <v>102.20460173744814</v>
      </c>
      <c r="T75" s="68">
        <v>102.10231946583235</v>
      </c>
      <c r="U75" s="16" t="s">
        <v>21</v>
      </c>
    </row>
    <row r="76" spans="1:21" ht="14.1" customHeight="1" x14ac:dyDescent="0.2">
      <c r="A76" s="9">
        <v>75</v>
      </c>
      <c r="B76" s="9">
        <v>75</v>
      </c>
      <c r="C76" s="10" t="s">
        <v>98</v>
      </c>
      <c r="D76" s="11">
        <v>1902895159</v>
      </c>
      <c r="E76" s="11">
        <v>53894064</v>
      </c>
      <c r="F76" s="11">
        <v>11142</v>
      </c>
      <c r="G76" s="11">
        <v>514444</v>
      </c>
      <c r="H76" s="11">
        <v>263304355.64600003</v>
      </c>
      <c r="I76" s="11">
        <v>11343439</v>
      </c>
      <c r="J76" s="11">
        <v>377258</v>
      </c>
      <c r="K76" s="11">
        <v>1763313</v>
      </c>
      <c r="L76" s="11">
        <v>2535580</v>
      </c>
      <c r="M76" s="12">
        <v>7288</v>
      </c>
      <c r="N76" s="11">
        <v>68166</v>
      </c>
      <c r="O76" s="111">
        <v>3686.9904999999999</v>
      </c>
      <c r="P76" s="15">
        <v>0.61529999999999996</v>
      </c>
      <c r="Q76" s="67">
        <v>91.831174717179337</v>
      </c>
      <c r="R76" s="67">
        <v>93.540403655175481</v>
      </c>
      <c r="S76" s="67">
        <v>97.552286484642025</v>
      </c>
      <c r="T76" s="68">
        <v>94.307954952332281</v>
      </c>
      <c r="U76" s="16" t="s">
        <v>23</v>
      </c>
    </row>
    <row r="77" spans="1:21" ht="14.1" customHeight="1" x14ac:dyDescent="0.2">
      <c r="A77" s="9">
        <v>76</v>
      </c>
      <c r="B77" s="9">
        <v>76</v>
      </c>
      <c r="C77" s="10" t="s">
        <v>99</v>
      </c>
      <c r="D77" s="11">
        <v>861874893</v>
      </c>
      <c r="E77" s="11">
        <v>65006460</v>
      </c>
      <c r="F77" s="11">
        <v>13844</v>
      </c>
      <c r="G77" s="11">
        <v>1377297</v>
      </c>
      <c r="H77" s="11">
        <v>262225223.1692</v>
      </c>
      <c r="I77" s="11">
        <v>5694339</v>
      </c>
      <c r="J77" s="11">
        <v>502431</v>
      </c>
      <c r="K77" s="11">
        <v>1539157</v>
      </c>
      <c r="L77" s="11">
        <v>3243961</v>
      </c>
      <c r="M77" s="12">
        <v>9094</v>
      </c>
      <c r="N77" s="11">
        <v>48355</v>
      </c>
      <c r="O77" s="111">
        <v>2093.8757999999998</v>
      </c>
      <c r="P77" s="15">
        <v>0.64900000000000002</v>
      </c>
      <c r="Q77" s="67">
        <v>101.77961272202681</v>
      </c>
      <c r="R77" s="67">
        <v>94.09380595110548</v>
      </c>
      <c r="S77" s="67">
        <v>102.29753786050271</v>
      </c>
      <c r="T77" s="68">
        <v>99.390318844544993</v>
      </c>
      <c r="U77" s="16" t="s">
        <v>26</v>
      </c>
    </row>
    <row r="78" spans="1:21" ht="14.1" customHeight="1" x14ac:dyDescent="0.2">
      <c r="A78" s="9">
        <v>77</v>
      </c>
      <c r="B78" s="9">
        <v>77</v>
      </c>
      <c r="C78" s="10" t="s">
        <v>100</v>
      </c>
      <c r="D78" s="11">
        <v>8890776176</v>
      </c>
      <c r="E78" s="11">
        <v>293287657</v>
      </c>
      <c r="F78" s="11">
        <v>106866</v>
      </c>
      <c r="G78" s="11">
        <v>10732707</v>
      </c>
      <c r="H78" s="11">
        <v>2812842503.1476002</v>
      </c>
      <c r="I78" s="11">
        <v>89574117</v>
      </c>
      <c r="J78" s="11">
        <v>3021684</v>
      </c>
      <c r="K78" s="11">
        <v>18412343</v>
      </c>
      <c r="L78" s="11">
        <v>49593756</v>
      </c>
      <c r="M78" s="12">
        <v>93735</v>
      </c>
      <c r="N78" s="11">
        <v>65171</v>
      </c>
      <c r="O78" s="111">
        <v>1947.5525</v>
      </c>
      <c r="P78" s="15">
        <v>0.9385</v>
      </c>
      <c r="Q78" s="67">
        <v>102.69334999324445</v>
      </c>
      <c r="R78" s="67">
        <v>98.847810837507026</v>
      </c>
      <c r="S78" s="67">
        <v>98.269667125230725</v>
      </c>
      <c r="T78" s="68">
        <v>99.936942651994073</v>
      </c>
      <c r="U78" s="16" t="s">
        <v>26</v>
      </c>
    </row>
    <row r="79" spans="1:21" ht="14.1" customHeight="1" x14ac:dyDescent="0.2">
      <c r="A79" s="9">
        <v>78</v>
      </c>
      <c r="B79" s="9">
        <v>78</v>
      </c>
      <c r="C79" s="10" t="s">
        <v>101</v>
      </c>
      <c r="D79" s="11">
        <v>2865364509</v>
      </c>
      <c r="E79" s="11">
        <v>189306414</v>
      </c>
      <c r="F79" s="11">
        <v>29987</v>
      </c>
      <c r="G79" s="11">
        <v>2684576</v>
      </c>
      <c r="H79" s="11">
        <v>488067915.28420007</v>
      </c>
      <c r="I79" s="11">
        <v>18252146</v>
      </c>
      <c r="J79" s="11">
        <v>1357402</v>
      </c>
      <c r="K79" s="11">
        <v>5272687</v>
      </c>
      <c r="L79" s="11">
        <v>16878700</v>
      </c>
      <c r="M79" s="12">
        <v>22596</v>
      </c>
      <c r="N79" s="11">
        <v>53606</v>
      </c>
      <c r="O79" s="111">
        <v>2156.9434000000001</v>
      </c>
      <c r="P79" s="15">
        <v>0.91190000000000004</v>
      </c>
      <c r="Q79" s="67">
        <v>101.3857778595938</v>
      </c>
      <c r="R79" s="67">
        <v>98.411000716683944</v>
      </c>
      <c r="S79" s="67">
        <v>101.0397863600916</v>
      </c>
      <c r="T79" s="68">
        <v>100.27885497878977</v>
      </c>
      <c r="U79" s="16" t="s">
        <v>21</v>
      </c>
    </row>
    <row r="80" spans="1:21" ht="14.1" customHeight="1" x14ac:dyDescent="0.2">
      <c r="A80" s="9">
        <v>79</v>
      </c>
      <c r="B80" s="9">
        <v>79</v>
      </c>
      <c r="C80" s="10" t="s">
        <v>102</v>
      </c>
      <c r="D80" s="11">
        <v>9426435534</v>
      </c>
      <c r="E80" s="11">
        <v>345088231</v>
      </c>
      <c r="F80" s="11">
        <v>102828</v>
      </c>
      <c r="G80" s="11">
        <v>6324892</v>
      </c>
      <c r="H80" s="11">
        <v>1949737691.8713</v>
      </c>
      <c r="I80" s="11">
        <v>54298850</v>
      </c>
      <c r="J80" s="11">
        <v>2288665</v>
      </c>
      <c r="K80" s="11">
        <v>14923239</v>
      </c>
      <c r="L80" s="11">
        <v>40371049</v>
      </c>
      <c r="M80" s="12">
        <v>80666</v>
      </c>
      <c r="N80" s="11">
        <v>59492</v>
      </c>
      <c r="O80" s="111">
        <v>2032.6762000000001</v>
      </c>
      <c r="P80" s="15">
        <v>0.72089999999999999</v>
      </c>
      <c r="Q80" s="67">
        <v>102.16178258495097</v>
      </c>
      <c r="R80" s="67">
        <v>95.274506991976878</v>
      </c>
      <c r="S80" s="67">
        <v>99.629935792310278</v>
      </c>
      <c r="T80" s="68">
        <v>99.022075123079375</v>
      </c>
      <c r="U80" s="16" t="s">
        <v>26</v>
      </c>
    </row>
    <row r="81" spans="1:21" ht="14.1" customHeight="1" x14ac:dyDescent="0.2">
      <c r="A81" s="9">
        <v>80</v>
      </c>
      <c r="B81" s="9">
        <v>80</v>
      </c>
      <c r="C81" s="10" t="s">
        <v>103</v>
      </c>
      <c r="D81" s="11">
        <v>1705247153</v>
      </c>
      <c r="E81" s="11">
        <v>290171034</v>
      </c>
      <c r="F81" s="11">
        <v>33801</v>
      </c>
      <c r="G81" s="11">
        <v>1853633</v>
      </c>
      <c r="H81" s="11">
        <v>416328856.11619997</v>
      </c>
      <c r="I81" s="11">
        <v>9139062</v>
      </c>
      <c r="J81" s="11">
        <v>1672349</v>
      </c>
      <c r="K81" s="11">
        <v>4862603</v>
      </c>
      <c r="L81" s="11">
        <v>10921643</v>
      </c>
      <c r="M81" s="12">
        <v>27309</v>
      </c>
      <c r="N81" s="11">
        <v>39219</v>
      </c>
      <c r="O81" s="111">
        <v>1379.2995000000001</v>
      </c>
      <c r="P81" s="15">
        <v>0.75529999999999997</v>
      </c>
      <c r="Q81" s="67">
        <v>106.24188905422267</v>
      </c>
      <c r="R81" s="67">
        <v>95.839404291086424</v>
      </c>
      <c r="S81" s="67">
        <v>104.48584822191117</v>
      </c>
      <c r="T81" s="68">
        <v>102.18904718907341</v>
      </c>
      <c r="U81" s="16" t="s">
        <v>21</v>
      </c>
    </row>
    <row r="82" spans="1:21" ht="14.1" customHeight="1" x14ac:dyDescent="0.2">
      <c r="A82" s="9">
        <v>81</v>
      </c>
      <c r="B82" s="9">
        <v>81</v>
      </c>
      <c r="C82" s="10" t="s">
        <v>104</v>
      </c>
      <c r="D82" s="11">
        <v>1332248212</v>
      </c>
      <c r="E82" s="11">
        <v>129948565</v>
      </c>
      <c r="F82" s="11">
        <v>25820</v>
      </c>
      <c r="G82" s="11">
        <v>1428042</v>
      </c>
      <c r="H82" s="11">
        <v>342553219.92299998</v>
      </c>
      <c r="I82" s="11">
        <v>8836615</v>
      </c>
      <c r="J82" s="11">
        <v>948224</v>
      </c>
      <c r="K82" s="11">
        <v>1329197</v>
      </c>
      <c r="L82" s="11">
        <v>8983511</v>
      </c>
      <c r="M82" s="12">
        <v>22377</v>
      </c>
      <c r="N82" s="11">
        <v>39640</v>
      </c>
      <c r="O82" s="111">
        <v>1287.6588999999999</v>
      </c>
      <c r="P82" s="15">
        <v>0.74709999999999999</v>
      </c>
      <c r="Q82" s="67">
        <v>106.81415219875772</v>
      </c>
      <c r="R82" s="67">
        <v>95.704748539554501</v>
      </c>
      <c r="S82" s="67">
        <v>104.38500773787517</v>
      </c>
      <c r="T82" s="68">
        <v>102.30130282539579</v>
      </c>
      <c r="U82" s="16" t="s">
        <v>21</v>
      </c>
    </row>
    <row r="83" spans="1:21" ht="14.1" customHeight="1" x14ac:dyDescent="0.2">
      <c r="A83" s="9">
        <v>82</v>
      </c>
      <c r="B83" s="9">
        <v>82</v>
      </c>
      <c r="C83" s="10" t="s">
        <v>105</v>
      </c>
      <c r="D83" s="11">
        <v>5200234966</v>
      </c>
      <c r="E83" s="11">
        <v>254789511</v>
      </c>
      <c r="F83" s="11">
        <v>56858</v>
      </c>
      <c r="G83" s="11">
        <v>3536415</v>
      </c>
      <c r="H83" s="11">
        <v>969182251.5467999</v>
      </c>
      <c r="I83" s="11">
        <v>26395281</v>
      </c>
      <c r="J83" s="11">
        <v>1562750</v>
      </c>
      <c r="K83" s="11">
        <v>10907692</v>
      </c>
      <c r="L83" s="11">
        <v>15593872</v>
      </c>
      <c r="M83" s="12">
        <v>42525</v>
      </c>
      <c r="N83" s="11">
        <v>56733</v>
      </c>
      <c r="O83" s="111">
        <v>2088.2793999999999</v>
      </c>
      <c r="P83" s="15">
        <v>0.65310000000000001</v>
      </c>
      <c r="Q83" s="67">
        <v>101.81456026124062</v>
      </c>
      <c r="R83" s="67">
        <v>94.161133826871435</v>
      </c>
      <c r="S83" s="67">
        <v>100.29078827557713</v>
      </c>
      <c r="T83" s="68">
        <v>98.755494121229731</v>
      </c>
      <c r="U83" s="16" t="s">
        <v>26</v>
      </c>
    </row>
    <row r="84" spans="1:21" ht="14.1" customHeight="1" x14ac:dyDescent="0.2">
      <c r="A84" s="9">
        <v>83</v>
      </c>
      <c r="B84" s="9">
        <v>83</v>
      </c>
      <c r="C84" s="10" t="s">
        <v>106</v>
      </c>
      <c r="D84" s="11">
        <v>1833783746</v>
      </c>
      <c r="E84" s="11">
        <v>163254105</v>
      </c>
      <c r="F84" s="11">
        <v>32945</v>
      </c>
      <c r="G84" s="11">
        <v>2094738</v>
      </c>
      <c r="H84" s="11">
        <v>490141673.111</v>
      </c>
      <c r="I84" s="11">
        <v>10272110</v>
      </c>
      <c r="J84" s="11">
        <v>1107476</v>
      </c>
      <c r="K84" s="11">
        <v>3155982</v>
      </c>
      <c r="L84" s="11">
        <v>19320816</v>
      </c>
      <c r="M84" s="12">
        <v>30686</v>
      </c>
      <c r="N84" s="11">
        <v>42008</v>
      </c>
      <c r="O84" s="111">
        <v>1282.9264000000001</v>
      </c>
      <c r="P84" s="15">
        <v>0.91320000000000001</v>
      </c>
      <c r="Q84" s="67">
        <v>106.84370498793101</v>
      </c>
      <c r="R84" s="67">
        <v>98.432348579731695</v>
      </c>
      <c r="S84" s="67">
        <v>103.81780995593392</v>
      </c>
      <c r="T84" s="68">
        <v>103.03128784119887</v>
      </c>
      <c r="U84" s="16" t="s">
        <v>21</v>
      </c>
    </row>
    <row r="85" spans="1:21" ht="14.1" customHeight="1" x14ac:dyDescent="0.2">
      <c r="A85" s="9">
        <v>84</v>
      </c>
      <c r="B85" s="9">
        <v>84</v>
      </c>
      <c r="C85" s="10" t="s">
        <v>107</v>
      </c>
      <c r="D85" s="11">
        <v>1742236521</v>
      </c>
      <c r="E85" s="11">
        <v>190803968</v>
      </c>
      <c r="F85" s="11">
        <v>23334</v>
      </c>
      <c r="G85" s="11">
        <v>589264</v>
      </c>
      <c r="H85" s="11">
        <v>374257292.93900001</v>
      </c>
      <c r="I85" s="11">
        <v>11222627</v>
      </c>
      <c r="J85" s="11">
        <v>1535724</v>
      </c>
      <c r="K85" s="11">
        <v>4591622</v>
      </c>
      <c r="L85" s="11">
        <v>11692537</v>
      </c>
      <c r="M85" s="12">
        <v>18119</v>
      </c>
      <c r="N85" s="11">
        <v>49512</v>
      </c>
      <c r="O85" s="111">
        <v>1778.8924</v>
      </c>
      <c r="P85" s="15">
        <v>0.91930000000000001</v>
      </c>
      <c r="Q85" s="67">
        <v>103.74657268257208</v>
      </c>
      <c r="R85" s="67">
        <v>98.532519321724962</v>
      </c>
      <c r="S85" s="67">
        <v>102.02040617397145</v>
      </c>
      <c r="T85" s="68">
        <v>101.43316605942283</v>
      </c>
      <c r="U85" s="16" t="s">
        <v>21</v>
      </c>
    </row>
    <row r="86" spans="1:21" ht="14.1" customHeight="1" x14ac:dyDescent="0.2">
      <c r="A86" s="9">
        <v>85</v>
      </c>
      <c r="B86" s="9">
        <v>85</v>
      </c>
      <c r="C86" s="10" t="s">
        <v>108</v>
      </c>
      <c r="D86" s="11">
        <v>16178974895</v>
      </c>
      <c r="E86" s="11">
        <v>435133903</v>
      </c>
      <c r="F86" s="11">
        <v>147799</v>
      </c>
      <c r="G86" s="11">
        <v>17707867</v>
      </c>
      <c r="H86" s="11">
        <v>3790488329.2743001</v>
      </c>
      <c r="I86" s="11">
        <v>117592427</v>
      </c>
      <c r="J86" s="11">
        <v>3662820</v>
      </c>
      <c r="K86" s="11">
        <v>42513184</v>
      </c>
      <c r="L86" s="11">
        <v>58811612</v>
      </c>
      <c r="M86" s="12">
        <v>131549</v>
      </c>
      <c r="N86" s="11">
        <v>85743</v>
      </c>
      <c r="O86" s="111">
        <v>2195.5041000000001</v>
      </c>
      <c r="P86" s="15">
        <v>0.83199999999999996</v>
      </c>
      <c r="Q86" s="67">
        <v>101.14497992246251</v>
      </c>
      <c r="R86" s="67">
        <v>97.098928210903352</v>
      </c>
      <c r="S86" s="67">
        <v>93.342136394616134</v>
      </c>
      <c r="T86" s="68">
        <v>97.195348175993999</v>
      </c>
      <c r="U86" s="16" t="s">
        <v>26</v>
      </c>
    </row>
    <row r="87" spans="1:21" ht="14.1" customHeight="1" x14ac:dyDescent="0.2">
      <c r="A87" s="9">
        <v>86</v>
      </c>
      <c r="B87" s="9">
        <v>86</v>
      </c>
      <c r="C87" s="10" t="s">
        <v>109</v>
      </c>
      <c r="D87" s="11">
        <v>18316536147</v>
      </c>
      <c r="E87" s="11">
        <v>474942836</v>
      </c>
      <c r="F87" s="11">
        <v>138463</v>
      </c>
      <c r="G87" s="11">
        <v>13641300</v>
      </c>
      <c r="H87" s="11">
        <v>4497318999.1688004</v>
      </c>
      <c r="I87" s="11">
        <v>156909017</v>
      </c>
      <c r="J87" s="11">
        <v>4467984</v>
      </c>
      <c r="K87" s="11">
        <v>37315865</v>
      </c>
      <c r="L87" s="11">
        <v>71711875</v>
      </c>
      <c r="M87" s="12">
        <v>145699</v>
      </c>
      <c r="N87" s="11">
        <v>111184</v>
      </c>
      <c r="O87" s="111">
        <v>2176.7206999999999</v>
      </c>
      <c r="P87" s="15">
        <v>0.89559999999999995</v>
      </c>
      <c r="Q87" s="67">
        <v>101.26227561399072</v>
      </c>
      <c r="R87" s="67">
        <v>98.143331356931455</v>
      </c>
      <c r="S87" s="67">
        <v>87.248353130102913</v>
      </c>
      <c r="T87" s="68">
        <v>95.551320033675026</v>
      </c>
      <c r="U87" s="16" t="s">
        <v>23</v>
      </c>
    </row>
    <row r="88" spans="1:21" ht="14.1" customHeight="1" x14ac:dyDescent="0.2">
      <c r="A88" s="9">
        <v>87</v>
      </c>
      <c r="B88" s="9">
        <v>87</v>
      </c>
      <c r="C88" s="10" t="s">
        <v>110</v>
      </c>
      <c r="D88" s="11">
        <v>860545139</v>
      </c>
      <c r="E88" s="11">
        <v>1937479967</v>
      </c>
      <c r="F88" s="11">
        <v>10398</v>
      </c>
      <c r="G88" s="11">
        <v>330474</v>
      </c>
      <c r="H88" s="11">
        <v>148830153.60330001</v>
      </c>
      <c r="I88" s="11">
        <v>6514865</v>
      </c>
      <c r="J88" s="11">
        <v>13781043</v>
      </c>
      <c r="K88" s="11">
        <v>1359812</v>
      </c>
      <c r="L88" s="11">
        <v>1588346</v>
      </c>
      <c r="M88" s="12">
        <v>6674</v>
      </c>
      <c r="N88" s="11">
        <v>49064</v>
      </c>
      <c r="O88" s="111">
        <v>4534.2474000000002</v>
      </c>
      <c r="P88" s="15">
        <v>0.77900000000000003</v>
      </c>
      <c r="Q88" s="67">
        <v>86.540354951452954</v>
      </c>
      <c r="R88" s="67">
        <v>96.228592255879917</v>
      </c>
      <c r="S88" s="67">
        <v>102.12771386244683</v>
      </c>
      <c r="T88" s="68">
        <v>94.96555368992658</v>
      </c>
      <c r="U88" s="16" t="s">
        <v>23</v>
      </c>
    </row>
    <row r="89" spans="1:21" ht="14.1" customHeight="1" x14ac:dyDescent="0.2">
      <c r="A89" s="9">
        <v>88</v>
      </c>
      <c r="B89" s="9">
        <v>88</v>
      </c>
      <c r="C89" s="10" t="s">
        <v>111</v>
      </c>
      <c r="D89" s="11">
        <v>960657263</v>
      </c>
      <c r="E89" s="11">
        <v>118222677</v>
      </c>
      <c r="F89" s="11">
        <v>13106</v>
      </c>
      <c r="G89" s="11">
        <v>868292</v>
      </c>
      <c r="H89" s="11">
        <v>162669929.979</v>
      </c>
      <c r="I89" s="11">
        <v>4858314</v>
      </c>
      <c r="J89" s="11">
        <v>721445</v>
      </c>
      <c r="K89" s="11">
        <v>2370104</v>
      </c>
      <c r="L89" s="11">
        <v>9450661</v>
      </c>
      <c r="M89" s="12">
        <v>11655</v>
      </c>
      <c r="N89" s="11">
        <v>41594</v>
      </c>
      <c r="O89" s="111">
        <v>1506.2881</v>
      </c>
      <c r="P89" s="15">
        <v>1.0406</v>
      </c>
      <c r="Q89" s="67">
        <v>105.4488901481035</v>
      </c>
      <c r="R89" s="67">
        <v>100.52443915841064</v>
      </c>
      <c r="S89" s="67">
        <v>103.9169737573375</v>
      </c>
      <c r="T89" s="68">
        <v>103.29676768795055</v>
      </c>
      <c r="U89" s="16" t="s">
        <v>21</v>
      </c>
    </row>
    <row r="90" spans="1:21" ht="14.1" customHeight="1" x14ac:dyDescent="0.2">
      <c r="A90" s="9">
        <v>89</v>
      </c>
      <c r="B90" s="9">
        <v>89</v>
      </c>
      <c r="C90" s="10" t="s">
        <v>112</v>
      </c>
      <c r="D90" s="11">
        <v>2650667669</v>
      </c>
      <c r="E90" s="11">
        <v>195603674</v>
      </c>
      <c r="F90" s="11">
        <v>48583</v>
      </c>
      <c r="G90" s="11">
        <v>4561165</v>
      </c>
      <c r="H90" s="11">
        <v>753638783.65439999</v>
      </c>
      <c r="I90" s="11">
        <v>14229032</v>
      </c>
      <c r="J90" s="11">
        <v>1030484</v>
      </c>
      <c r="K90" s="11">
        <v>5701215</v>
      </c>
      <c r="L90" s="11">
        <v>19819974</v>
      </c>
      <c r="M90" s="12">
        <v>42574</v>
      </c>
      <c r="N90" s="11">
        <v>38855</v>
      </c>
      <c r="O90" s="111">
        <v>1393.3534999999999</v>
      </c>
      <c r="P90" s="15">
        <v>0.76439999999999997</v>
      </c>
      <c r="Q90" s="67">
        <v>106.15412679346383</v>
      </c>
      <c r="R90" s="67">
        <v>95.988839332420639</v>
      </c>
      <c r="S90" s="67">
        <v>104.57303571879741</v>
      </c>
      <c r="T90" s="68">
        <v>102.23866728156064</v>
      </c>
      <c r="U90" s="16" t="s">
        <v>21</v>
      </c>
    </row>
    <row r="91" spans="1:21" ht="14.1" customHeight="1" x14ac:dyDescent="0.2">
      <c r="A91" s="9">
        <v>90</v>
      </c>
      <c r="B91" s="9">
        <v>90</v>
      </c>
      <c r="C91" s="10" t="s">
        <v>113</v>
      </c>
      <c r="D91" s="11">
        <v>4656749229</v>
      </c>
      <c r="E91" s="11">
        <v>1123695700</v>
      </c>
      <c r="F91" s="11">
        <v>48511</v>
      </c>
      <c r="G91" s="11">
        <v>3707397</v>
      </c>
      <c r="H91" s="11">
        <v>980824172.51600003</v>
      </c>
      <c r="I91" s="11">
        <v>28039268</v>
      </c>
      <c r="J91" s="11">
        <v>6709474</v>
      </c>
      <c r="K91" s="11">
        <v>11154545</v>
      </c>
      <c r="L91" s="11">
        <v>14160727</v>
      </c>
      <c r="M91" s="12">
        <v>39239</v>
      </c>
      <c r="N91" s="11">
        <v>63785</v>
      </c>
      <c r="O91" s="111">
        <v>2275.8366999999998</v>
      </c>
      <c r="P91" s="15">
        <v>0.71409999999999996</v>
      </c>
      <c r="Q91" s="67">
        <v>100.64333123962241</v>
      </c>
      <c r="R91" s="67">
        <v>95.162841246804064</v>
      </c>
      <c r="S91" s="67">
        <v>98.601650286451417</v>
      </c>
      <c r="T91" s="68">
        <v>98.13594092429264</v>
      </c>
      <c r="U91" s="16" t="s">
        <v>26</v>
      </c>
    </row>
    <row r="92" spans="1:21" ht="14.1" customHeight="1" x14ac:dyDescent="0.2">
      <c r="A92" s="9">
        <v>91</v>
      </c>
      <c r="B92" s="9">
        <v>91</v>
      </c>
      <c r="C92" s="10" t="s">
        <v>114</v>
      </c>
      <c r="D92" s="11">
        <v>5058392101</v>
      </c>
      <c r="E92" s="11">
        <v>309483275</v>
      </c>
      <c r="F92" s="11">
        <v>63579</v>
      </c>
      <c r="G92" s="11">
        <v>6914821</v>
      </c>
      <c r="H92" s="11">
        <v>1223949400.3056998</v>
      </c>
      <c r="I92" s="11">
        <v>25434063</v>
      </c>
      <c r="J92" s="11">
        <v>1262676</v>
      </c>
      <c r="K92" s="11">
        <v>7032768</v>
      </c>
      <c r="L92" s="11">
        <v>26274102</v>
      </c>
      <c r="M92" s="12">
        <v>53789</v>
      </c>
      <c r="N92" s="11">
        <v>49866</v>
      </c>
      <c r="O92" s="111">
        <v>1832.5070000000001</v>
      </c>
      <c r="P92" s="15">
        <v>0.67889999999999995</v>
      </c>
      <c r="Q92" s="67">
        <v>103.41176846272859</v>
      </c>
      <c r="R92" s="67">
        <v>94.584806801203598</v>
      </c>
      <c r="S92" s="67">
        <v>101.93561393798868</v>
      </c>
      <c r="T92" s="68">
        <v>99.977396400640302</v>
      </c>
      <c r="U92" s="16" t="s">
        <v>26</v>
      </c>
    </row>
    <row r="93" spans="1:21" ht="14.1" customHeight="1" x14ac:dyDescent="0.2">
      <c r="A93" s="9">
        <v>92</v>
      </c>
      <c r="B93" s="9">
        <v>92</v>
      </c>
      <c r="C93" s="10" t="s">
        <v>115</v>
      </c>
      <c r="D93" s="11">
        <v>2529580129</v>
      </c>
      <c r="E93" s="11">
        <v>62498533</v>
      </c>
      <c r="F93" s="11">
        <v>27579</v>
      </c>
      <c r="G93" s="11">
        <v>767837</v>
      </c>
      <c r="H93" s="11">
        <v>390246302.53100002</v>
      </c>
      <c r="I93" s="11">
        <v>13751163</v>
      </c>
      <c r="J93" s="11">
        <v>365813</v>
      </c>
      <c r="K93" s="11">
        <v>3397984</v>
      </c>
      <c r="L93" s="11">
        <v>6125163</v>
      </c>
      <c r="M93" s="12">
        <v>17760</v>
      </c>
      <c r="N93" s="11">
        <v>50046</v>
      </c>
      <c r="O93" s="111">
        <v>2251.0927000000001</v>
      </c>
      <c r="P93" s="15">
        <v>0.61050000000000004</v>
      </c>
      <c r="Q93" s="67">
        <v>100.79784877058985</v>
      </c>
      <c r="R93" s="67">
        <v>93.461580776229965</v>
      </c>
      <c r="S93" s="67">
        <v>101.89249924172626</v>
      </c>
      <c r="T93" s="68">
        <v>98.717309596182034</v>
      </c>
      <c r="U93" s="16" t="s">
        <v>26</v>
      </c>
    </row>
    <row r="94" spans="1:21" ht="14.1" customHeight="1" x14ac:dyDescent="0.2">
      <c r="A94" s="9">
        <v>93</v>
      </c>
      <c r="B94" s="9">
        <v>93</v>
      </c>
      <c r="C94" s="10" t="s">
        <v>116</v>
      </c>
      <c r="D94" s="11">
        <v>2004334077</v>
      </c>
      <c r="E94" s="11">
        <v>1529963868</v>
      </c>
      <c r="F94" s="11">
        <v>38930</v>
      </c>
      <c r="G94" s="11">
        <v>2663597</v>
      </c>
      <c r="H94" s="11">
        <v>548513204.97679996</v>
      </c>
      <c r="I94" s="11">
        <v>11488909</v>
      </c>
      <c r="J94" s="11">
        <v>8519175</v>
      </c>
      <c r="K94" s="11">
        <v>4405001</v>
      </c>
      <c r="L94" s="11">
        <v>9552005</v>
      </c>
      <c r="M94" s="12">
        <v>39133</v>
      </c>
      <c r="N94" s="11">
        <v>37460</v>
      </c>
      <c r="O94" s="111">
        <v>1423.9224999999999</v>
      </c>
      <c r="P94" s="15">
        <v>0.6573</v>
      </c>
      <c r="Q94" s="67">
        <v>105.96323419711143</v>
      </c>
      <c r="R94" s="67">
        <v>94.230103845948776</v>
      </c>
      <c r="S94" s="67">
        <v>104.90717461483122</v>
      </c>
      <c r="T94" s="68">
        <v>101.70017088596381</v>
      </c>
      <c r="U94" s="16" t="s">
        <v>21</v>
      </c>
    </row>
    <row r="95" spans="1:21" ht="14.1" customHeight="1" x14ac:dyDescent="0.2">
      <c r="A95" s="9">
        <v>94</v>
      </c>
      <c r="B95" s="9">
        <v>94</v>
      </c>
      <c r="C95" s="10" t="s">
        <v>117</v>
      </c>
      <c r="D95" s="11">
        <v>2507338998</v>
      </c>
      <c r="E95" s="11">
        <v>264183692</v>
      </c>
      <c r="F95" s="11">
        <v>35574</v>
      </c>
      <c r="G95" s="11">
        <v>3602239</v>
      </c>
      <c r="H95" s="11">
        <v>514860771.97000003</v>
      </c>
      <c r="I95" s="11">
        <v>11231837</v>
      </c>
      <c r="J95" s="11">
        <v>1116129</v>
      </c>
      <c r="K95" s="11">
        <v>4199128</v>
      </c>
      <c r="L95" s="11">
        <v>19577321</v>
      </c>
      <c r="M95" s="12">
        <v>28723</v>
      </c>
      <c r="N95" s="11">
        <v>46795</v>
      </c>
      <c r="O95" s="111">
        <v>1708.6164000000001</v>
      </c>
      <c r="P95" s="15">
        <v>0.8095</v>
      </c>
      <c r="Q95" s="67">
        <v>104.18542145424473</v>
      </c>
      <c r="R95" s="67">
        <v>96.729445965846239</v>
      </c>
      <c r="S95" s="67">
        <v>102.67119856144373</v>
      </c>
      <c r="T95" s="68">
        <v>101.19535532717823</v>
      </c>
      <c r="U95" s="16" t="s">
        <v>21</v>
      </c>
    </row>
    <row r="96" spans="1:21" ht="14.1" customHeight="1" x14ac:dyDescent="0.2">
      <c r="A96" s="9">
        <v>95</v>
      </c>
      <c r="B96" s="9">
        <v>95</v>
      </c>
      <c r="C96" s="10" t="s">
        <v>118</v>
      </c>
      <c r="D96" s="11">
        <v>9283032105</v>
      </c>
      <c r="E96" s="11">
        <v>464500108</v>
      </c>
      <c r="F96" s="11">
        <v>68207</v>
      </c>
      <c r="G96" s="11">
        <v>9775310</v>
      </c>
      <c r="H96" s="11">
        <v>2061899229.4935</v>
      </c>
      <c r="I96" s="11">
        <v>70159434</v>
      </c>
      <c r="J96" s="11">
        <v>3620837</v>
      </c>
      <c r="K96" s="11">
        <v>14524560</v>
      </c>
      <c r="L96" s="11">
        <v>39226511</v>
      </c>
      <c r="M96" s="12">
        <v>68890</v>
      </c>
      <c r="N96" s="11">
        <v>85292</v>
      </c>
      <c r="O96" s="111">
        <v>2326.8982999999998</v>
      </c>
      <c r="P96" s="15">
        <v>0.85660000000000003</v>
      </c>
      <c r="Q96" s="67">
        <v>100.32446960208412</v>
      </c>
      <c r="R96" s="67">
        <v>97.502895465499122</v>
      </c>
      <c r="S96" s="67">
        <v>93.45016266136254</v>
      </c>
      <c r="T96" s="68">
        <v>97.092509242981919</v>
      </c>
      <c r="U96" s="16" t="s">
        <v>26</v>
      </c>
    </row>
    <row r="97" spans="1:21" ht="14.1" customHeight="1" x14ac:dyDescent="0.2">
      <c r="A97" s="9">
        <v>96</v>
      </c>
      <c r="B97" s="9">
        <v>96</v>
      </c>
      <c r="C97" s="10" t="s">
        <v>119</v>
      </c>
      <c r="D97" s="11">
        <v>38326548612</v>
      </c>
      <c r="E97" s="11">
        <v>628883020</v>
      </c>
      <c r="F97" s="11">
        <v>117409</v>
      </c>
      <c r="G97" s="11">
        <v>32360983</v>
      </c>
      <c r="H97" s="11">
        <v>8228588435.1715498</v>
      </c>
      <c r="I97" s="11">
        <v>418655087</v>
      </c>
      <c r="J97" s="11">
        <v>6832437</v>
      </c>
      <c r="K97" s="11">
        <v>47038241</v>
      </c>
      <c r="L97" s="11">
        <v>159403119</v>
      </c>
      <c r="M97" s="12">
        <v>160719</v>
      </c>
      <c r="N97" s="11">
        <v>99959</v>
      </c>
      <c r="O97" s="111">
        <v>3692.0102000000002</v>
      </c>
      <c r="P97" s="15">
        <v>1.1194999999999999</v>
      </c>
      <c r="Q97" s="67">
        <v>91.79982846555481</v>
      </c>
      <c r="R97" s="67">
        <v>101.8200902310776</v>
      </c>
      <c r="S97" s="67">
        <v>89.937033494245867</v>
      </c>
      <c r="T97" s="68">
        <v>94.518984063626093</v>
      </c>
      <c r="U97" s="16" t="s">
        <v>23</v>
      </c>
    </row>
    <row r="98" spans="1:21" ht="14.1" customHeight="1" x14ac:dyDescent="0.2">
      <c r="A98" s="9">
        <v>98</v>
      </c>
      <c r="B98" s="9">
        <v>97</v>
      </c>
      <c r="C98" s="10" t="s">
        <v>120</v>
      </c>
      <c r="D98" s="11">
        <v>1225556647</v>
      </c>
      <c r="E98" s="11">
        <v>32923200</v>
      </c>
      <c r="F98" s="11">
        <v>14123</v>
      </c>
      <c r="G98" s="11">
        <v>3861683</v>
      </c>
      <c r="H98" s="11">
        <v>384903624.04049999</v>
      </c>
      <c r="I98" s="11">
        <v>13910034</v>
      </c>
      <c r="J98" s="11">
        <v>227758</v>
      </c>
      <c r="K98" s="11">
        <v>2775760</v>
      </c>
      <c r="L98" s="11">
        <v>24170520</v>
      </c>
      <c r="M98" s="12">
        <v>17160</v>
      </c>
      <c r="N98" s="11">
        <v>38232</v>
      </c>
      <c r="O98" s="111">
        <v>1588.6856</v>
      </c>
      <c r="P98" s="15">
        <v>1.6487000000000001</v>
      </c>
      <c r="Q98" s="67">
        <v>104.93434689487482</v>
      </c>
      <c r="R98" s="67">
        <v>110.51031263482095</v>
      </c>
      <c r="S98" s="67">
        <v>104.72226047308348</v>
      </c>
      <c r="T98" s="68">
        <v>106.72230666759309</v>
      </c>
      <c r="U98" s="16" t="s">
        <v>37</v>
      </c>
    </row>
    <row r="99" spans="1:21" ht="14.1" customHeight="1" x14ac:dyDescent="0.2">
      <c r="A99" s="9">
        <v>99</v>
      </c>
      <c r="B99" s="9">
        <v>98</v>
      </c>
      <c r="C99" s="10" t="s">
        <v>121</v>
      </c>
      <c r="D99" s="11">
        <v>309548494</v>
      </c>
      <c r="E99" s="11">
        <v>23005034</v>
      </c>
      <c r="F99" s="11">
        <v>5532</v>
      </c>
      <c r="G99" s="11">
        <v>377061</v>
      </c>
      <c r="H99" s="11">
        <v>97331045.839000002</v>
      </c>
      <c r="I99" s="11">
        <v>3908427</v>
      </c>
      <c r="J99" s="11">
        <v>254811</v>
      </c>
      <c r="K99" s="11">
        <v>1221524</v>
      </c>
      <c r="L99" s="11">
        <v>3354257</v>
      </c>
      <c r="M99" s="12">
        <v>6424</v>
      </c>
      <c r="N99" s="11">
        <v>42924</v>
      </c>
      <c r="O99" s="111">
        <v>1079.4701</v>
      </c>
      <c r="P99" s="15">
        <v>1.3146</v>
      </c>
      <c r="Q99" s="67">
        <v>108.11421764294928</v>
      </c>
      <c r="R99" s="67">
        <v>105.02391183155063</v>
      </c>
      <c r="S99" s="67">
        <v>103.59840405717624</v>
      </c>
      <c r="T99" s="68">
        <v>105.57884451055872</v>
      </c>
      <c r="U99" s="16" t="s">
        <v>37</v>
      </c>
    </row>
    <row r="100" spans="1:21" ht="14.1" customHeight="1" x14ac:dyDescent="0.2">
      <c r="A100" s="9">
        <v>100</v>
      </c>
      <c r="B100" s="9">
        <v>99</v>
      </c>
      <c r="C100" s="10" t="s">
        <v>122</v>
      </c>
      <c r="D100" s="11">
        <v>6426932211</v>
      </c>
      <c r="E100" s="11">
        <v>143992412</v>
      </c>
      <c r="F100" s="11">
        <v>32937</v>
      </c>
      <c r="G100" s="11">
        <v>11670485</v>
      </c>
      <c r="H100" s="11">
        <v>1469433425.3836</v>
      </c>
      <c r="I100" s="11">
        <v>59970801</v>
      </c>
      <c r="J100" s="11">
        <v>1355658</v>
      </c>
      <c r="K100" s="11">
        <v>5797643</v>
      </c>
      <c r="L100" s="11">
        <v>66952787</v>
      </c>
      <c r="M100" s="12">
        <v>49132</v>
      </c>
      <c r="N100" s="11">
        <v>54034</v>
      </c>
      <c r="O100" s="111">
        <v>2269.4041999999999</v>
      </c>
      <c r="P100" s="15">
        <v>1.3070999999999999</v>
      </c>
      <c r="Q100" s="67">
        <v>100.68349992770631</v>
      </c>
      <c r="R100" s="67">
        <v>104.90075108319826</v>
      </c>
      <c r="S100" s="67">
        <v>100.93726919342316</v>
      </c>
      <c r="T100" s="68">
        <v>102.17384006810924</v>
      </c>
      <c r="U100" s="16" t="s">
        <v>21</v>
      </c>
    </row>
    <row r="101" spans="1:21" ht="14.1" customHeight="1" x14ac:dyDescent="0.2">
      <c r="A101" s="9">
        <v>101</v>
      </c>
      <c r="B101" s="9">
        <v>100</v>
      </c>
      <c r="C101" s="10" t="s">
        <v>123</v>
      </c>
      <c r="D101" s="11">
        <v>26247852448</v>
      </c>
      <c r="E101" s="11">
        <v>939953883</v>
      </c>
      <c r="F101" s="11">
        <v>235045</v>
      </c>
      <c r="G101" s="11">
        <v>39192394</v>
      </c>
      <c r="H101" s="11">
        <v>6138460843.4291992</v>
      </c>
      <c r="I101" s="11">
        <v>255722186</v>
      </c>
      <c r="J101" s="11">
        <v>9605780</v>
      </c>
      <c r="K101" s="11">
        <v>54682045</v>
      </c>
      <c r="L101" s="11">
        <v>162319971</v>
      </c>
      <c r="M101" s="12">
        <v>242655</v>
      </c>
      <c r="N101" s="11">
        <v>75529</v>
      </c>
      <c r="O101" s="111">
        <v>1975.9794999999999</v>
      </c>
      <c r="P101" s="15">
        <v>1.0876999999999999</v>
      </c>
      <c r="Q101" s="67">
        <v>102.51583342951945</v>
      </c>
      <c r="R101" s="67">
        <v>101.29788865806354</v>
      </c>
      <c r="S101" s="67">
        <v>95.788655881418464</v>
      </c>
      <c r="T101" s="68">
        <v>99.867459323000489</v>
      </c>
      <c r="U101" s="16" t="s">
        <v>26</v>
      </c>
    </row>
    <row r="102" spans="1:21" ht="14.1" customHeight="1" x14ac:dyDescent="0.2">
      <c r="A102" s="9">
        <v>102</v>
      </c>
      <c r="B102" s="9">
        <v>101</v>
      </c>
      <c r="C102" s="10" t="s">
        <v>124</v>
      </c>
      <c r="D102" s="11">
        <v>1728087391</v>
      </c>
      <c r="E102" s="11">
        <v>38859902</v>
      </c>
      <c r="F102" s="11">
        <v>18476</v>
      </c>
      <c r="G102" s="11">
        <v>7567072</v>
      </c>
      <c r="H102" s="11">
        <v>387877356.31200004</v>
      </c>
      <c r="I102" s="11">
        <v>19086813</v>
      </c>
      <c r="J102" s="11">
        <v>470460</v>
      </c>
      <c r="K102" s="11">
        <v>2787496</v>
      </c>
      <c r="L102" s="11">
        <v>18545694</v>
      </c>
      <c r="M102" s="12">
        <v>17320</v>
      </c>
      <c r="N102" s="11">
        <v>53769</v>
      </c>
      <c r="O102" s="111">
        <v>2125.4728</v>
      </c>
      <c r="P102" s="15">
        <v>1.3163</v>
      </c>
      <c r="Q102" s="67">
        <v>101.58230062915669</v>
      </c>
      <c r="R102" s="67">
        <v>105.05182826784383</v>
      </c>
      <c r="S102" s="67">
        <v>101.00074360736507</v>
      </c>
      <c r="T102" s="68">
        <v>102.5449575014552</v>
      </c>
      <c r="U102" s="16" t="s">
        <v>21</v>
      </c>
    </row>
    <row r="103" spans="1:21" ht="14.1" customHeight="1" x14ac:dyDescent="0.2">
      <c r="A103" s="9">
        <v>103</v>
      </c>
      <c r="B103" s="9">
        <v>102</v>
      </c>
      <c r="C103" s="10" t="s">
        <v>125</v>
      </c>
      <c r="D103" s="11">
        <v>286538006</v>
      </c>
      <c r="E103" s="11">
        <v>281871526</v>
      </c>
      <c r="F103" s="11">
        <v>6071</v>
      </c>
      <c r="G103" s="11">
        <v>1244112</v>
      </c>
      <c r="H103" s="11">
        <v>99965761.502999991</v>
      </c>
      <c r="I103" s="11">
        <v>2187311</v>
      </c>
      <c r="J103" s="11">
        <v>2098051</v>
      </c>
      <c r="K103" s="11">
        <v>1057252</v>
      </c>
      <c r="L103" s="11">
        <v>8813979</v>
      </c>
      <c r="M103" s="12">
        <v>5850</v>
      </c>
      <c r="N103" s="11">
        <v>38000</v>
      </c>
      <c r="O103" s="111">
        <v>1700.8714</v>
      </c>
      <c r="P103" s="15">
        <v>1.5478000000000001</v>
      </c>
      <c r="Q103" s="67">
        <v>104.23378624075229</v>
      </c>
      <c r="R103" s="67">
        <v>108.85339003365371</v>
      </c>
      <c r="S103" s="67">
        <v>104.77783052604394</v>
      </c>
      <c r="T103" s="68">
        <v>105.95500226681663</v>
      </c>
      <c r="U103" s="16" t="s">
        <v>37</v>
      </c>
    </row>
    <row r="104" spans="1:21" ht="14.1" customHeight="1" x14ac:dyDescent="0.2">
      <c r="A104" s="9">
        <v>104</v>
      </c>
      <c r="B104" s="9">
        <v>103</v>
      </c>
      <c r="C104" s="10" t="s">
        <v>126</v>
      </c>
      <c r="D104" s="11">
        <v>2301053782</v>
      </c>
      <c r="E104" s="11">
        <v>54704601</v>
      </c>
      <c r="F104" s="11">
        <v>37037</v>
      </c>
      <c r="G104" s="11">
        <v>8765046</v>
      </c>
      <c r="H104" s="11">
        <v>766189303.08739996</v>
      </c>
      <c r="I104" s="11">
        <v>16217705</v>
      </c>
      <c r="J104" s="11">
        <v>370393</v>
      </c>
      <c r="K104" s="11">
        <v>6062336</v>
      </c>
      <c r="L104" s="11">
        <v>36721118</v>
      </c>
      <c r="M104" s="12">
        <v>41358</v>
      </c>
      <c r="N104" s="11">
        <v>33626</v>
      </c>
      <c r="O104" s="111">
        <v>1362.8603000000001</v>
      </c>
      <c r="P104" s="15">
        <v>1.2088000000000001</v>
      </c>
      <c r="Q104" s="67">
        <v>106.34454604561776</v>
      </c>
      <c r="R104" s="67">
        <v>103.28652420812651</v>
      </c>
      <c r="S104" s="67">
        <v>105.82551764522088</v>
      </c>
      <c r="T104" s="68">
        <v>105.15219596632171</v>
      </c>
      <c r="U104" s="16" t="s">
        <v>37</v>
      </c>
    </row>
    <row r="105" spans="1:21" ht="14.1" customHeight="1" x14ac:dyDescent="0.2">
      <c r="A105" s="9">
        <v>105</v>
      </c>
      <c r="B105" s="9">
        <v>104</v>
      </c>
      <c r="C105" s="10" t="s">
        <v>127</v>
      </c>
      <c r="D105" s="11">
        <v>328904875</v>
      </c>
      <c r="E105" s="11">
        <v>22254226</v>
      </c>
      <c r="F105" s="11">
        <v>5289</v>
      </c>
      <c r="G105" s="11">
        <v>1945590</v>
      </c>
      <c r="H105" s="11">
        <v>92494585.096599996</v>
      </c>
      <c r="I105" s="11">
        <v>3095897</v>
      </c>
      <c r="J105" s="11">
        <v>390904</v>
      </c>
      <c r="K105" s="11">
        <v>988456</v>
      </c>
      <c r="L105" s="11">
        <v>8490876</v>
      </c>
      <c r="M105" s="12">
        <v>5797</v>
      </c>
      <c r="N105" s="11">
        <v>35770</v>
      </c>
      <c r="O105" s="111">
        <v>1467.1858</v>
      </c>
      <c r="P105" s="15">
        <v>1.7532000000000001</v>
      </c>
      <c r="Q105" s="67">
        <v>105.69307018573478</v>
      </c>
      <c r="R105" s="67">
        <v>112.22635239519734</v>
      </c>
      <c r="S105" s="67">
        <v>105.31197370751732</v>
      </c>
      <c r="T105" s="68">
        <v>107.74379876281648</v>
      </c>
      <c r="U105" s="16" t="s">
        <v>37</v>
      </c>
    </row>
    <row r="106" spans="1:21" ht="14.1" customHeight="1" x14ac:dyDescent="0.2">
      <c r="A106" s="9">
        <v>106</v>
      </c>
      <c r="B106" s="9">
        <v>105</v>
      </c>
      <c r="C106" s="10" t="s">
        <v>128</v>
      </c>
      <c r="D106" s="11">
        <v>6004071816</v>
      </c>
      <c r="E106" s="11">
        <v>116376354</v>
      </c>
      <c r="F106" s="11">
        <v>30621</v>
      </c>
      <c r="G106" s="11">
        <v>11378574</v>
      </c>
      <c r="H106" s="11">
        <v>1165707088.2407999</v>
      </c>
      <c r="I106" s="11">
        <v>64907800</v>
      </c>
      <c r="J106" s="11">
        <v>1386774</v>
      </c>
      <c r="K106" s="11">
        <v>8345871</v>
      </c>
      <c r="L106" s="11">
        <v>31431872</v>
      </c>
      <c r="M106" s="12">
        <v>23825</v>
      </c>
      <c r="N106" s="11">
        <v>99662</v>
      </c>
      <c r="O106" s="111">
        <v>4198.6104999999998</v>
      </c>
      <c r="P106" s="15">
        <v>1.1740999999999999</v>
      </c>
      <c r="Q106" s="67">
        <v>88.636288716792762</v>
      </c>
      <c r="R106" s="67">
        <v>102.71670047908286</v>
      </c>
      <c r="S106" s="67">
        <v>90.008172743078859</v>
      </c>
      <c r="T106" s="68">
        <v>93.787053979651503</v>
      </c>
      <c r="U106" s="16" t="s">
        <v>23</v>
      </c>
    </row>
    <row r="107" spans="1:21" ht="14.1" customHeight="1" x14ac:dyDescent="0.2">
      <c r="A107" s="9">
        <v>107</v>
      </c>
      <c r="B107" s="9">
        <v>106</v>
      </c>
      <c r="C107" s="10" t="s">
        <v>129</v>
      </c>
      <c r="D107" s="11">
        <v>4194875563</v>
      </c>
      <c r="E107" s="11">
        <v>24862569</v>
      </c>
      <c r="F107" s="11">
        <v>17074</v>
      </c>
      <c r="G107" s="11">
        <v>4603600</v>
      </c>
      <c r="H107" s="11">
        <v>919607553.07910001</v>
      </c>
      <c r="I107" s="11">
        <v>50595806</v>
      </c>
      <c r="J107" s="11">
        <v>310596</v>
      </c>
      <c r="K107" s="11">
        <v>5373626</v>
      </c>
      <c r="L107" s="11">
        <v>20727926</v>
      </c>
      <c r="M107" s="12">
        <v>14269</v>
      </c>
      <c r="N107" s="11">
        <v>123923</v>
      </c>
      <c r="O107" s="111">
        <v>4707.2685000000001</v>
      </c>
      <c r="P107" s="15">
        <v>1.2150000000000001</v>
      </c>
      <c r="Q107" s="67">
        <v>85.45989935909634</v>
      </c>
      <c r="R107" s="67">
        <v>103.38833709343113</v>
      </c>
      <c r="S107" s="67">
        <v>84.197030265174874</v>
      </c>
      <c r="T107" s="68">
        <v>91.015088905900782</v>
      </c>
      <c r="U107" s="16" t="s">
        <v>23</v>
      </c>
    </row>
    <row r="108" spans="1:21" ht="14.1" customHeight="1" x14ac:dyDescent="0.2">
      <c r="A108" s="9">
        <v>108</v>
      </c>
      <c r="B108" s="9">
        <v>107</v>
      </c>
      <c r="C108" s="10" t="s">
        <v>130</v>
      </c>
      <c r="D108" s="11">
        <v>570148814</v>
      </c>
      <c r="E108" s="11">
        <v>7022112</v>
      </c>
      <c r="F108" s="11">
        <v>7506</v>
      </c>
      <c r="G108" s="11">
        <v>1799419</v>
      </c>
      <c r="H108" s="11">
        <v>140608109.00010002</v>
      </c>
      <c r="I108" s="11">
        <v>5414431</v>
      </c>
      <c r="J108" s="11">
        <v>68614</v>
      </c>
      <c r="K108" s="11">
        <v>1629725</v>
      </c>
      <c r="L108" s="11">
        <v>10510346</v>
      </c>
      <c r="M108" s="12">
        <v>8474</v>
      </c>
      <c r="N108" s="11">
        <v>37117</v>
      </c>
      <c r="O108" s="111">
        <v>1421.3621000000001</v>
      </c>
      <c r="P108" s="15">
        <v>1.6125</v>
      </c>
      <c r="Q108" s="67">
        <v>105.97922298980012</v>
      </c>
      <c r="R108" s="67">
        <v>109.91585675610683</v>
      </c>
      <c r="S108" s="67">
        <v>104.98933206382017</v>
      </c>
      <c r="T108" s="68">
        <v>106.96147060324238</v>
      </c>
      <c r="U108" s="16" t="s">
        <v>37</v>
      </c>
    </row>
    <row r="109" spans="1:21" ht="14.1" customHeight="1" x14ac:dyDescent="0.2">
      <c r="A109" s="9">
        <v>109</v>
      </c>
      <c r="B109" s="9">
        <v>108</v>
      </c>
      <c r="C109" s="10" t="s">
        <v>131</v>
      </c>
      <c r="D109" s="11">
        <v>4213017074</v>
      </c>
      <c r="E109" s="11">
        <v>119427034</v>
      </c>
      <c r="F109" s="11">
        <v>25084</v>
      </c>
      <c r="G109" s="11">
        <v>11376302</v>
      </c>
      <c r="H109" s="11">
        <v>811835762.94000006</v>
      </c>
      <c r="I109" s="11">
        <v>30269020</v>
      </c>
      <c r="J109" s="11">
        <v>820716</v>
      </c>
      <c r="K109" s="11">
        <v>8622739</v>
      </c>
      <c r="L109" s="11">
        <v>39527690</v>
      </c>
      <c r="M109" s="12">
        <v>27645</v>
      </c>
      <c r="N109" s="11">
        <v>56580</v>
      </c>
      <c r="O109" s="111">
        <v>2702.9807000000001</v>
      </c>
      <c r="P109" s="15">
        <v>1.2126999999999999</v>
      </c>
      <c r="Q109" s="67">
        <v>97.975967990044353</v>
      </c>
      <c r="R109" s="67">
        <v>103.35056779726973</v>
      </c>
      <c r="S109" s="67">
        <v>100.32743576740019</v>
      </c>
      <c r="T109" s="68">
        <v>100.55132385157141</v>
      </c>
      <c r="U109" s="16" t="s">
        <v>21</v>
      </c>
    </row>
    <row r="110" spans="1:21" ht="14.1" customHeight="1" x14ac:dyDescent="0.2">
      <c r="A110" s="9">
        <v>110</v>
      </c>
      <c r="B110" s="9">
        <v>109</v>
      </c>
      <c r="C110" s="10" t="s">
        <v>132</v>
      </c>
      <c r="D110" s="11">
        <v>446196265</v>
      </c>
      <c r="E110" s="11">
        <v>14328037</v>
      </c>
      <c r="F110" s="11">
        <v>7087</v>
      </c>
      <c r="G110" s="11">
        <v>2210086</v>
      </c>
      <c r="H110" s="11">
        <v>114449088.49000001</v>
      </c>
      <c r="I110" s="11">
        <v>3306077</v>
      </c>
      <c r="J110" s="11">
        <v>111861</v>
      </c>
      <c r="K110" s="11">
        <v>897674</v>
      </c>
      <c r="L110" s="11">
        <v>9197604</v>
      </c>
      <c r="M110" s="12">
        <v>6748</v>
      </c>
      <c r="N110" s="11">
        <v>33391</v>
      </c>
      <c r="O110" s="111">
        <v>1588.3240000000001</v>
      </c>
      <c r="P110" s="15">
        <v>1.4670000000000001</v>
      </c>
      <c r="Q110" s="67">
        <v>104.93660495901958</v>
      </c>
      <c r="R110" s="67">
        <v>107.52653823807083</v>
      </c>
      <c r="S110" s="67">
        <v>105.88180627645239</v>
      </c>
      <c r="T110" s="68">
        <v>106.11498315784759</v>
      </c>
      <c r="U110" s="16" t="s">
        <v>37</v>
      </c>
    </row>
    <row r="111" spans="1:21" ht="14.1" customHeight="1" x14ac:dyDescent="0.2">
      <c r="A111" s="9">
        <v>111</v>
      </c>
      <c r="B111" s="9">
        <v>110</v>
      </c>
      <c r="C111" s="10" t="s">
        <v>133</v>
      </c>
      <c r="D111" s="11">
        <v>10694951932</v>
      </c>
      <c r="E111" s="11">
        <v>337577151</v>
      </c>
      <c r="F111" s="11">
        <v>117545</v>
      </c>
      <c r="G111" s="11">
        <v>14979420</v>
      </c>
      <c r="H111" s="11">
        <v>2562675320.6286998</v>
      </c>
      <c r="I111" s="11">
        <v>135304665</v>
      </c>
      <c r="J111" s="11">
        <v>4182778</v>
      </c>
      <c r="K111" s="11">
        <v>25072209</v>
      </c>
      <c r="L111" s="11">
        <v>125992853</v>
      </c>
      <c r="M111" s="12">
        <v>136743</v>
      </c>
      <c r="N111" s="11">
        <v>52894</v>
      </c>
      <c r="O111" s="111">
        <v>1470.6395</v>
      </c>
      <c r="P111" s="15">
        <v>1.5193000000000001</v>
      </c>
      <c r="Q111" s="67">
        <v>105.67150305040087</v>
      </c>
      <c r="R111" s="67">
        <v>108.3853791899147</v>
      </c>
      <c r="S111" s="67">
        <v>101.21032893641853</v>
      </c>
      <c r="T111" s="68">
        <v>105.08907039224471</v>
      </c>
      <c r="U111" s="16" t="s">
        <v>37</v>
      </c>
    </row>
    <row r="112" spans="1:21" ht="14.1" customHeight="1" x14ac:dyDescent="0.2">
      <c r="A112" s="9">
        <v>112</v>
      </c>
      <c r="B112" s="9">
        <v>111</v>
      </c>
      <c r="C112" s="10" t="s">
        <v>134</v>
      </c>
      <c r="D112" s="11">
        <v>4145768872</v>
      </c>
      <c r="E112" s="11">
        <v>56870489</v>
      </c>
      <c r="F112" s="11">
        <v>32129</v>
      </c>
      <c r="G112" s="11">
        <v>13207791</v>
      </c>
      <c r="H112" s="11">
        <v>730434024.17540002</v>
      </c>
      <c r="I112" s="11">
        <v>30947602</v>
      </c>
      <c r="J112" s="11">
        <v>440408</v>
      </c>
      <c r="K112" s="11">
        <v>9382958</v>
      </c>
      <c r="L112" s="11">
        <v>45006386</v>
      </c>
      <c r="M112" s="12">
        <v>54689</v>
      </c>
      <c r="N112" s="11">
        <v>44688</v>
      </c>
      <c r="O112" s="111">
        <v>1381.5753999999999</v>
      </c>
      <c r="P112" s="15">
        <v>1.3101</v>
      </c>
      <c r="Q112" s="67">
        <v>106.2276768634399</v>
      </c>
      <c r="R112" s="67">
        <v>104.95001538253921</v>
      </c>
      <c r="S112" s="67">
        <v>103.17588003380446</v>
      </c>
      <c r="T112" s="68">
        <v>104.7845240932612</v>
      </c>
      <c r="U112" s="16" t="s">
        <v>37</v>
      </c>
    </row>
    <row r="113" spans="1:21" ht="14.1" customHeight="1" x14ac:dyDescent="0.2">
      <c r="A113" s="9">
        <v>113</v>
      </c>
      <c r="B113" s="9">
        <v>112</v>
      </c>
      <c r="C113" s="10" t="s">
        <v>135</v>
      </c>
      <c r="D113" s="11">
        <v>1264060182</v>
      </c>
      <c r="E113" s="11">
        <v>383685397</v>
      </c>
      <c r="F113" s="11">
        <v>20441</v>
      </c>
      <c r="G113" s="11">
        <v>2076135</v>
      </c>
      <c r="H113" s="11">
        <v>352445011.93400002</v>
      </c>
      <c r="I113" s="11">
        <v>14486743</v>
      </c>
      <c r="J113" s="11">
        <v>4330274.26</v>
      </c>
      <c r="K113" s="11">
        <v>2687474</v>
      </c>
      <c r="L113" s="11">
        <v>21210140</v>
      </c>
      <c r="M113" s="12">
        <v>22817</v>
      </c>
      <c r="N113" s="11">
        <v>40209</v>
      </c>
      <c r="O113" s="111">
        <v>1303.3447000000001</v>
      </c>
      <c r="P113" s="15">
        <v>1.5062</v>
      </c>
      <c r="Q113" s="67">
        <v>106.71619992397397</v>
      </c>
      <c r="R113" s="67">
        <v>108.17025841612589</v>
      </c>
      <c r="S113" s="67">
        <v>104.24871739246784</v>
      </c>
      <c r="T113" s="68">
        <v>106.3783919108559</v>
      </c>
      <c r="U113" s="16" t="s">
        <v>37</v>
      </c>
    </row>
    <row r="114" spans="1:21" ht="14.1" customHeight="1" x14ac:dyDescent="0.2">
      <c r="A114" s="9">
        <v>114</v>
      </c>
      <c r="B114" s="9">
        <v>113</v>
      </c>
      <c r="C114" s="10" t="s">
        <v>136</v>
      </c>
      <c r="D114" s="11">
        <v>540708091</v>
      </c>
      <c r="E114" s="11">
        <v>19101990</v>
      </c>
      <c r="F114" s="11">
        <v>3914</v>
      </c>
      <c r="G114" s="11">
        <v>1014689</v>
      </c>
      <c r="H114" s="11">
        <v>165255250.28299999</v>
      </c>
      <c r="I114" s="11">
        <v>5672440</v>
      </c>
      <c r="J114" s="11">
        <v>208181</v>
      </c>
      <c r="K114" s="11">
        <v>816869</v>
      </c>
      <c r="L114" s="11">
        <v>6564295</v>
      </c>
      <c r="M114" s="12">
        <v>7284</v>
      </c>
      <c r="N114" s="11">
        <v>47749</v>
      </c>
      <c r="O114" s="111">
        <v>1463.9964</v>
      </c>
      <c r="P114" s="15">
        <v>1.3388</v>
      </c>
      <c r="Q114" s="67">
        <v>105.71298686102041</v>
      </c>
      <c r="R114" s="67">
        <v>105.42131051290094</v>
      </c>
      <c r="S114" s="67">
        <v>102.44269067125288</v>
      </c>
      <c r="T114" s="68">
        <v>104.52566268172474</v>
      </c>
      <c r="U114" s="16" t="s">
        <v>37</v>
      </c>
    </row>
    <row r="115" spans="1:21" ht="14.1" customHeight="1" x14ac:dyDescent="0.2">
      <c r="A115" s="9">
        <v>115</v>
      </c>
      <c r="B115" s="9">
        <v>114</v>
      </c>
      <c r="C115" s="10" t="s">
        <v>137</v>
      </c>
      <c r="D115" s="11">
        <v>5341982592</v>
      </c>
      <c r="E115" s="11">
        <v>224659198</v>
      </c>
      <c r="F115" s="11">
        <v>57609</v>
      </c>
      <c r="G115" s="11">
        <v>15351347</v>
      </c>
      <c r="H115" s="11">
        <v>1528762531.7393999</v>
      </c>
      <c r="I115" s="11">
        <v>57166472</v>
      </c>
      <c r="J115" s="11">
        <v>2419023</v>
      </c>
      <c r="K115" s="11">
        <v>13959143</v>
      </c>
      <c r="L115" s="11">
        <v>85422315</v>
      </c>
      <c r="M115" s="12">
        <v>80380</v>
      </c>
      <c r="N115" s="11">
        <v>44122</v>
      </c>
      <c r="O115" s="111">
        <v>1415.7381</v>
      </c>
      <c r="P115" s="15">
        <v>1.5318000000000001</v>
      </c>
      <c r="Q115" s="67">
        <v>106.01434288125506</v>
      </c>
      <c r="R115" s="67">
        <v>108.59064710383532</v>
      </c>
      <c r="S115" s="67">
        <v>103.31145180094076</v>
      </c>
      <c r="T115" s="68">
        <v>105.97214726201038</v>
      </c>
      <c r="U115" s="16" t="s">
        <v>37</v>
      </c>
    </row>
    <row r="116" spans="1:21" ht="14.1" customHeight="1" x14ac:dyDescent="0.2">
      <c r="A116" s="9">
        <v>116</v>
      </c>
      <c r="B116" s="9">
        <v>115</v>
      </c>
      <c r="C116" s="10" t="s">
        <v>138</v>
      </c>
      <c r="D116" s="11">
        <v>5329554927</v>
      </c>
      <c r="E116" s="11">
        <v>106238139</v>
      </c>
      <c r="F116" s="11">
        <v>40838</v>
      </c>
      <c r="G116" s="11">
        <v>8489012</v>
      </c>
      <c r="H116" s="11">
        <v>1134383730.2428</v>
      </c>
      <c r="I116" s="11">
        <v>66023787</v>
      </c>
      <c r="J116" s="11">
        <v>1433908</v>
      </c>
      <c r="K116" s="11">
        <v>6707598</v>
      </c>
      <c r="L116" s="11">
        <v>27325970</v>
      </c>
      <c r="M116" s="12">
        <v>41783</v>
      </c>
      <c r="N116" s="11">
        <v>75621</v>
      </c>
      <c r="O116" s="111">
        <v>2224.8906000000002</v>
      </c>
      <c r="P116" s="15">
        <v>1.1831</v>
      </c>
      <c r="Q116" s="67">
        <v>100.96147162049942</v>
      </c>
      <c r="R116" s="67">
        <v>102.86449337710572</v>
      </c>
      <c r="S116" s="67">
        <v>95.766619481106559</v>
      </c>
      <c r="T116" s="68">
        <v>99.864194826237224</v>
      </c>
      <c r="U116" s="16" t="s">
        <v>26</v>
      </c>
    </row>
    <row r="117" spans="1:21" ht="14.1" customHeight="1" x14ac:dyDescent="0.2">
      <c r="A117" s="9">
        <v>117</v>
      </c>
      <c r="B117" s="9">
        <v>116</v>
      </c>
      <c r="C117" s="10" t="s">
        <v>139</v>
      </c>
      <c r="D117" s="11">
        <v>1559967784</v>
      </c>
      <c r="E117" s="11">
        <v>29022077</v>
      </c>
      <c r="F117" s="11">
        <v>14454</v>
      </c>
      <c r="G117" s="11">
        <v>2072275</v>
      </c>
      <c r="H117" s="11">
        <v>392361408.70359993</v>
      </c>
      <c r="I117" s="11">
        <v>23166760</v>
      </c>
      <c r="J117" s="11">
        <v>384464</v>
      </c>
      <c r="K117" s="11">
        <v>2932552</v>
      </c>
      <c r="L117" s="11">
        <v>8399280</v>
      </c>
      <c r="M117" s="12">
        <v>16142</v>
      </c>
      <c r="N117" s="11">
        <v>80482</v>
      </c>
      <c r="O117" s="111">
        <v>1779.9645</v>
      </c>
      <c r="P117" s="15">
        <v>1.2862</v>
      </c>
      <c r="Q117" s="67">
        <v>103.73987779714732</v>
      </c>
      <c r="R117" s="67">
        <v>104.55754313112298</v>
      </c>
      <c r="S117" s="67">
        <v>94.602283155930706</v>
      </c>
      <c r="T117" s="68">
        <v>100.966568028067</v>
      </c>
      <c r="U117" s="16" t="s">
        <v>21</v>
      </c>
    </row>
    <row r="118" spans="1:21" ht="14.1" customHeight="1" x14ac:dyDescent="0.2">
      <c r="A118" s="9">
        <v>118</v>
      </c>
      <c r="B118" s="9">
        <v>117</v>
      </c>
      <c r="C118" s="10" t="s">
        <v>140</v>
      </c>
      <c r="D118" s="11">
        <v>654284355</v>
      </c>
      <c r="E118" s="11">
        <v>24285631</v>
      </c>
      <c r="F118" s="11">
        <v>12848</v>
      </c>
      <c r="G118" s="11">
        <v>2046701</v>
      </c>
      <c r="H118" s="11">
        <v>242689464.79299998</v>
      </c>
      <c r="I118" s="11">
        <v>6581829</v>
      </c>
      <c r="J118" s="11">
        <v>250794</v>
      </c>
      <c r="K118" s="11">
        <v>1799691</v>
      </c>
      <c r="L118" s="11">
        <v>14481503</v>
      </c>
      <c r="M118" s="12">
        <v>13382</v>
      </c>
      <c r="N118" s="11">
        <v>34463</v>
      </c>
      <c r="O118" s="111">
        <v>1255.3949</v>
      </c>
      <c r="P118" s="15">
        <v>1.4977</v>
      </c>
      <c r="Q118" s="67">
        <v>107.01562947078867</v>
      </c>
      <c r="R118" s="67">
        <v>108.03067623465986</v>
      </c>
      <c r="S118" s="67">
        <v>105.62503430760061</v>
      </c>
      <c r="T118" s="68">
        <v>106.89044667101638</v>
      </c>
      <c r="U118" s="16" t="s">
        <v>37</v>
      </c>
    </row>
    <row r="119" spans="1:21" ht="14.1" customHeight="1" x14ac:dyDescent="0.2">
      <c r="A119" s="9">
        <v>119</v>
      </c>
      <c r="B119" s="9">
        <v>118</v>
      </c>
      <c r="C119" s="10" t="s">
        <v>141</v>
      </c>
      <c r="D119" s="11">
        <v>14770197725</v>
      </c>
      <c r="E119" s="11">
        <v>543136491</v>
      </c>
      <c r="F119" s="11">
        <v>157140</v>
      </c>
      <c r="G119" s="11">
        <v>24553589</v>
      </c>
      <c r="H119" s="11">
        <v>3546295431.0587997</v>
      </c>
      <c r="I119" s="11">
        <v>178404771</v>
      </c>
      <c r="J119" s="11">
        <v>6621725</v>
      </c>
      <c r="K119" s="11">
        <v>43340519</v>
      </c>
      <c r="L119" s="11">
        <v>179470043.62</v>
      </c>
      <c r="M119" s="12">
        <v>182155</v>
      </c>
      <c r="N119" s="11">
        <v>49635</v>
      </c>
      <c r="O119" s="111">
        <v>1542.6793</v>
      </c>
      <c r="P119" s="15">
        <v>1.5387</v>
      </c>
      <c r="Q119" s="67">
        <v>105.22163997137611</v>
      </c>
      <c r="R119" s="67">
        <v>108.7039549923195</v>
      </c>
      <c r="S119" s="67">
        <v>101.99094446485879</v>
      </c>
      <c r="T119" s="68">
        <v>105.30551314285147</v>
      </c>
      <c r="U119" s="16" t="s">
        <v>37</v>
      </c>
    </row>
    <row r="120" spans="1:21" ht="14.1" customHeight="1" x14ac:dyDescent="0.2">
      <c r="A120" s="9">
        <v>120</v>
      </c>
      <c r="B120" s="9">
        <v>119</v>
      </c>
      <c r="C120" s="10" t="s">
        <v>142</v>
      </c>
      <c r="D120" s="11">
        <v>18546279401</v>
      </c>
      <c r="E120" s="11">
        <v>866620685</v>
      </c>
      <c r="F120" s="11">
        <v>187735</v>
      </c>
      <c r="G120" s="11">
        <v>31185273</v>
      </c>
      <c r="H120" s="11">
        <v>4202374122.6360998</v>
      </c>
      <c r="I120" s="11">
        <v>213246766</v>
      </c>
      <c r="J120" s="11">
        <v>9820486</v>
      </c>
      <c r="K120" s="11">
        <v>44499484</v>
      </c>
      <c r="L120" s="11">
        <v>213311311</v>
      </c>
      <c r="M120" s="12">
        <v>246256</v>
      </c>
      <c r="N120" s="11">
        <v>48218</v>
      </c>
      <c r="O120" s="111">
        <v>1408.4947999999999</v>
      </c>
      <c r="P120" s="15">
        <v>1.4762999999999999</v>
      </c>
      <c r="Q120" s="67">
        <v>106.0595747286547</v>
      </c>
      <c r="R120" s="67">
        <v>107.67925756602777</v>
      </c>
      <c r="S120" s="67">
        <v>102.33035293488022</v>
      </c>
      <c r="T120" s="68">
        <v>105.35639507652091</v>
      </c>
      <c r="U120" s="16" t="s">
        <v>37</v>
      </c>
    </row>
    <row r="121" spans="1:21" ht="14.1" customHeight="1" x14ac:dyDescent="0.2">
      <c r="A121" s="9">
        <v>121</v>
      </c>
      <c r="B121" s="9">
        <v>120</v>
      </c>
      <c r="C121" s="10" t="s">
        <v>143</v>
      </c>
      <c r="D121" s="11">
        <v>217116805</v>
      </c>
      <c r="E121" s="11">
        <v>26948468</v>
      </c>
      <c r="F121" s="11">
        <v>3512</v>
      </c>
      <c r="G121" s="11">
        <v>1541644</v>
      </c>
      <c r="H121" s="11">
        <v>77024767.133000001</v>
      </c>
      <c r="I121" s="11">
        <v>2111184</v>
      </c>
      <c r="J121" s="11">
        <v>274501</v>
      </c>
      <c r="K121" s="11">
        <v>351035</v>
      </c>
      <c r="L121" s="11">
        <v>4557566</v>
      </c>
      <c r="M121" s="12">
        <v>3882</v>
      </c>
      <c r="N121" s="11">
        <v>33442</v>
      </c>
      <c r="O121" s="111">
        <v>1628.0759</v>
      </c>
      <c r="P121" s="15">
        <v>1.3979999999999999</v>
      </c>
      <c r="Q121" s="67">
        <v>104.68836839907516</v>
      </c>
      <c r="R121" s="67">
        <v>106.39345935322901</v>
      </c>
      <c r="S121" s="67">
        <v>105.86959044584471</v>
      </c>
      <c r="T121" s="68">
        <v>105.6504727327163</v>
      </c>
      <c r="U121" s="16" t="s">
        <v>37</v>
      </c>
    </row>
    <row r="122" spans="1:21" ht="14.1" customHeight="1" x14ac:dyDescent="0.2">
      <c r="A122" s="9">
        <v>122</v>
      </c>
      <c r="B122" s="9">
        <v>121</v>
      </c>
      <c r="C122" s="10" t="s">
        <v>144</v>
      </c>
      <c r="D122" s="11">
        <v>1758435462</v>
      </c>
      <c r="E122" s="11">
        <v>152567024</v>
      </c>
      <c r="F122" s="11">
        <v>25500</v>
      </c>
      <c r="G122" s="11">
        <v>3663381</v>
      </c>
      <c r="H122" s="11">
        <v>460268177.39510006</v>
      </c>
      <c r="I122" s="11">
        <v>24043844</v>
      </c>
      <c r="J122" s="11">
        <v>1706074</v>
      </c>
      <c r="K122" s="11">
        <v>5628500</v>
      </c>
      <c r="L122" s="11">
        <v>22414993</v>
      </c>
      <c r="M122" s="12">
        <v>31705</v>
      </c>
      <c r="N122" s="11">
        <v>36038</v>
      </c>
      <c r="O122" s="111">
        <v>1184.2065</v>
      </c>
      <c r="P122" s="15">
        <v>1.5303</v>
      </c>
      <c r="Q122" s="67">
        <v>107.46017585785313</v>
      </c>
      <c r="R122" s="67">
        <v>108.56601495416484</v>
      </c>
      <c r="S122" s="67">
        <v>105.24778071530439</v>
      </c>
      <c r="T122" s="68">
        <v>107.09132384244079</v>
      </c>
      <c r="U122" s="16" t="s">
        <v>37</v>
      </c>
    </row>
    <row r="123" spans="1:21" ht="14.1" customHeight="1" x14ac:dyDescent="0.2">
      <c r="A123" s="9">
        <v>123</v>
      </c>
      <c r="B123" s="9">
        <v>122</v>
      </c>
      <c r="C123" s="10" t="s">
        <v>145</v>
      </c>
      <c r="D123" s="11">
        <v>1519408682</v>
      </c>
      <c r="E123" s="11">
        <v>20438607</v>
      </c>
      <c r="F123" s="11">
        <v>15207</v>
      </c>
      <c r="G123" s="11">
        <v>634736</v>
      </c>
      <c r="H123" s="11">
        <v>426123433.55500001</v>
      </c>
      <c r="I123" s="11">
        <v>16247330</v>
      </c>
      <c r="J123" s="11">
        <v>222993</v>
      </c>
      <c r="K123" s="11">
        <v>2531679</v>
      </c>
      <c r="L123" s="11">
        <v>5791877</v>
      </c>
      <c r="M123" s="12">
        <v>12311</v>
      </c>
      <c r="N123" s="11">
        <v>99089</v>
      </c>
      <c r="O123" s="111">
        <v>2256.0464000000002</v>
      </c>
      <c r="P123" s="15">
        <v>0.91549999999999998</v>
      </c>
      <c r="Q123" s="67">
        <v>100.76691466562892</v>
      </c>
      <c r="R123" s="67">
        <v>98.470117875893095</v>
      </c>
      <c r="S123" s="67">
        <v>90.145421192847593</v>
      </c>
      <c r="T123" s="68">
        <v>96.460817911456544</v>
      </c>
      <c r="U123" s="16" t="s">
        <v>26</v>
      </c>
    </row>
    <row r="124" spans="1:21" ht="14.1" customHeight="1" x14ac:dyDescent="0.2">
      <c r="A124" s="9">
        <v>124</v>
      </c>
      <c r="B124" s="9">
        <v>123</v>
      </c>
      <c r="C124" s="10" t="s">
        <v>146</v>
      </c>
      <c r="D124" s="11">
        <v>6909396157</v>
      </c>
      <c r="E124" s="11">
        <v>371580816</v>
      </c>
      <c r="F124" s="11">
        <v>78336</v>
      </c>
      <c r="G124" s="11">
        <v>7316344</v>
      </c>
      <c r="H124" s="11">
        <v>1674210245.8753998</v>
      </c>
      <c r="I124" s="11">
        <v>92294174</v>
      </c>
      <c r="J124" s="11">
        <v>4849316</v>
      </c>
      <c r="K124" s="11">
        <v>18932805</v>
      </c>
      <c r="L124" s="11">
        <v>68454283</v>
      </c>
      <c r="M124" s="12">
        <v>95440</v>
      </c>
      <c r="N124" s="11">
        <v>48532</v>
      </c>
      <c r="O124" s="111">
        <v>1360.7713000000001</v>
      </c>
      <c r="P124" s="15">
        <v>1.4772000000000001</v>
      </c>
      <c r="Q124" s="67">
        <v>106.357591111985</v>
      </c>
      <c r="R124" s="67">
        <v>107.69403685583005</v>
      </c>
      <c r="S124" s="67">
        <v>102.25514174251133</v>
      </c>
      <c r="T124" s="68">
        <v>105.43558990344212</v>
      </c>
      <c r="U124" s="16" t="s">
        <v>37</v>
      </c>
    </row>
    <row r="125" spans="1:21" ht="14.1" customHeight="1" x14ac:dyDescent="0.2">
      <c r="A125" s="9">
        <v>125</v>
      </c>
      <c r="B125" s="9">
        <v>124</v>
      </c>
      <c r="C125" s="10" t="s">
        <v>147</v>
      </c>
      <c r="D125" s="11">
        <v>857883478</v>
      </c>
      <c r="E125" s="11">
        <v>25531805</v>
      </c>
      <c r="F125" s="11">
        <v>10201</v>
      </c>
      <c r="G125" s="11">
        <v>903394</v>
      </c>
      <c r="H125" s="11">
        <v>234197351.33099997</v>
      </c>
      <c r="I125" s="11">
        <v>6220118</v>
      </c>
      <c r="J125" s="11">
        <v>180886</v>
      </c>
      <c r="K125" s="11">
        <v>796980</v>
      </c>
      <c r="L125" s="11">
        <v>12803849</v>
      </c>
      <c r="M125" s="12">
        <v>17208</v>
      </c>
      <c r="N125" s="11">
        <v>40941</v>
      </c>
      <c r="O125" s="111">
        <v>966.76599999999996</v>
      </c>
      <c r="P125" s="15">
        <v>1.2565999999999999</v>
      </c>
      <c r="Q125" s="67">
        <v>108.81801489731026</v>
      </c>
      <c r="R125" s="67">
        <v>104.07146871095895</v>
      </c>
      <c r="S125" s="67">
        <v>104.07338429433396</v>
      </c>
      <c r="T125" s="68">
        <v>105.65428930086773</v>
      </c>
      <c r="U125" s="16" t="s">
        <v>37</v>
      </c>
    </row>
    <row r="126" spans="1:21" ht="14.1" customHeight="1" x14ac:dyDescent="0.2">
      <c r="A126" s="9">
        <v>126</v>
      </c>
      <c r="B126" s="9">
        <v>125</v>
      </c>
      <c r="C126" s="10" t="s">
        <v>148</v>
      </c>
      <c r="D126" s="11">
        <v>23894999428</v>
      </c>
      <c r="E126" s="11">
        <v>1073452368</v>
      </c>
      <c r="F126" s="11">
        <v>165947</v>
      </c>
      <c r="G126" s="11">
        <v>34176816</v>
      </c>
      <c r="H126" s="11">
        <v>6360087630.6898403</v>
      </c>
      <c r="I126" s="11">
        <v>243232685</v>
      </c>
      <c r="J126" s="11">
        <v>9359521</v>
      </c>
      <c r="K126" s="11">
        <v>41372625</v>
      </c>
      <c r="L126" s="11">
        <v>224742019</v>
      </c>
      <c r="M126" s="12">
        <v>222853</v>
      </c>
      <c r="N126" s="11">
        <v>46073</v>
      </c>
      <c r="O126" s="111">
        <v>1976.72</v>
      </c>
      <c r="P126" s="15">
        <v>1.2551000000000001</v>
      </c>
      <c r="Q126" s="67">
        <v>102.5112092688469</v>
      </c>
      <c r="R126" s="67">
        <v>104.04683656128849</v>
      </c>
      <c r="S126" s="67">
        <v>102.84413639867414</v>
      </c>
      <c r="T126" s="68">
        <v>103.13406074293651</v>
      </c>
      <c r="U126" s="16" t="s">
        <v>21</v>
      </c>
    </row>
    <row r="127" spans="1:21" ht="14.1" customHeight="1" x14ac:dyDescent="0.2">
      <c r="A127" s="9">
        <v>127</v>
      </c>
      <c r="B127" s="9">
        <v>126</v>
      </c>
      <c r="C127" s="10" t="s">
        <v>149</v>
      </c>
      <c r="D127" s="11">
        <v>7439787505</v>
      </c>
      <c r="E127" s="11">
        <v>470760270</v>
      </c>
      <c r="F127" s="11">
        <v>87712</v>
      </c>
      <c r="G127" s="11">
        <v>19696458</v>
      </c>
      <c r="H127" s="11">
        <v>2074923527.4201999</v>
      </c>
      <c r="I127" s="11">
        <v>82720691</v>
      </c>
      <c r="J127" s="11">
        <v>5457630</v>
      </c>
      <c r="K127" s="11">
        <v>19627460</v>
      </c>
      <c r="L127" s="11">
        <v>90755590</v>
      </c>
      <c r="M127" s="12">
        <v>99908</v>
      </c>
      <c r="N127" s="11">
        <v>43135</v>
      </c>
      <c r="O127" s="111">
        <v>1590.9657999999999</v>
      </c>
      <c r="P127" s="15">
        <v>1.3731</v>
      </c>
      <c r="Q127" s="67">
        <v>104.92010785211245</v>
      </c>
      <c r="R127" s="67">
        <v>105.98456566869913</v>
      </c>
      <c r="S127" s="67">
        <v>103.54786405211307</v>
      </c>
      <c r="T127" s="68">
        <v>104.81751252430821</v>
      </c>
      <c r="U127" s="16" t="s">
        <v>37</v>
      </c>
    </row>
    <row r="128" spans="1:21" ht="14.1" customHeight="1" x14ac:dyDescent="0.2">
      <c r="A128" s="9">
        <v>128</v>
      </c>
      <c r="B128" s="9">
        <v>127</v>
      </c>
      <c r="C128" s="10" t="s">
        <v>150</v>
      </c>
      <c r="D128" s="11">
        <v>2243510141</v>
      </c>
      <c r="E128" s="11">
        <v>47626361</v>
      </c>
      <c r="F128" s="11">
        <v>25456</v>
      </c>
      <c r="G128" s="11">
        <v>7174034</v>
      </c>
      <c r="H128" s="11">
        <v>651093602.67000008</v>
      </c>
      <c r="I128" s="11">
        <v>24541979</v>
      </c>
      <c r="J128" s="11">
        <v>525044</v>
      </c>
      <c r="K128" s="11">
        <v>7946513</v>
      </c>
      <c r="L128" s="11">
        <v>31103770</v>
      </c>
      <c r="M128" s="12">
        <v>25679</v>
      </c>
      <c r="N128" s="11">
        <v>54989</v>
      </c>
      <c r="O128" s="111">
        <v>1894.8425999999999</v>
      </c>
      <c r="P128" s="15">
        <v>1.4652000000000001</v>
      </c>
      <c r="Q128" s="67">
        <v>103.02250468147356</v>
      </c>
      <c r="R128" s="67">
        <v>107.49697965846626</v>
      </c>
      <c r="S128" s="67">
        <v>100.70852177714197</v>
      </c>
      <c r="T128" s="68">
        <v>103.74266870569393</v>
      </c>
      <c r="U128" s="16" t="s">
        <v>37</v>
      </c>
    </row>
    <row r="129" spans="1:21" ht="14.1" customHeight="1" x14ac:dyDescent="0.2">
      <c r="A129" s="9">
        <v>129</v>
      </c>
      <c r="B129" s="9">
        <v>128</v>
      </c>
      <c r="C129" s="10" t="s">
        <v>151</v>
      </c>
      <c r="D129" s="11">
        <v>1872232566</v>
      </c>
      <c r="E129" s="11">
        <v>79326912</v>
      </c>
      <c r="F129" s="11">
        <v>23355</v>
      </c>
      <c r="G129" s="11">
        <v>4039658</v>
      </c>
      <c r="H129" s="11">
        <v>521727987.49699998</v>
      </c>
      <c r="I129" s="11">
        <v>17921125</v>
      </c>
      <c r="J129" s="11">
        <v>747727</v>
      </c>
      <c r="K129" s="11">
        <v>4820845</v>
      </c>
      <c r="L129" s="11">
        <v>19354616</v>
      </c>
      <c r="M129" s="12">
        <v>24761</v>
      </c>
      <c r="N129" s="11">
        <v>51551</v>
      </c>
      <c r="O129" s="111">
        <v>1578.6224</v>
      </c>
      <c r="P129" s="15">
        <v>1.1994</v>
      </c>
      <c r="Q129" s="67">
        <v>104.99718802070862</v>
      </c>
      <c r="R129" s="67">
        <v>103.13216273685821</v>
      </c>
      <c r="S129" s="67">
        <v>101.5320124757543</v>
      </c>
      <c r="T129" s="68">
        <v>103.22045441110704</v>
      </c>
      <c r="U129" s="16" t="s">
        <v>21</v>
      </c>
    </row>
    <row r="130" spans="1:21" ht="14.1" customHeight="1" x14ac:dyDescent="0.2">
      <c r="A130" s="9">
        <v>130</v>
      </c>
      <c r="B130" s="9">
        <v>129</v>
      </c>
      <c r="C130" s="10" t="s">
        <v>152</v>
      </c>
      <c r="D130" s="11">
        <v>10038676609</v>
      </c>
      <c r="E130" s="11">
        <v>395085607</v>
      </c>
      <c r="F130" s="11">
        <v>91984</v>
      </c>
      <c r="G130" s="11">
        <v>10399254</v>
      </c>
      <c r="H130" s="11">
        <v>2253999697.7902002</v>
      </c>
      <c r="I130" s="11">
        <v>100622414</v>
      </c>
      <c r="J130" s="11">
        <v>4114710</v>
      </c>
      <c r="K130" s="11">
        <v>18842837</v>
      </c>
      <c r="L130" s="11">
        <v>71063891</v>
      </c>
      <c r="M130" s="12">
        <v>92533</v>
      </c>
      <c r="N130" s="11">
        <v>68961</v>
      </c>
      <c r="O130" s="111">
        <v>1919.7892999999999</v>
      </c>
      <c r="P130" s="15">
        <v>1.1541999999999999</v>
      </c>
      <c r="Q130" s="67">
        <v>102.86672136067718</v>
      </c>
      <c r="R130" s="67">
        <v>102.38991396012123</v>
      </c>
      <c r="S130" s="67">
        <v>97.361863242816312</v>
      </c>
      <c r="T130" s="68">
        <v>100.87283285453823</v>
      </c>
      <c r="U130" s="16" t="s">
        <v>21</v>
      </c>
    </row>
    <row r="131" spans="1:21" ht="14.1" customHeight="1" x14ac:dyDescent="0.2">
      <c r="A131" s="9">
        <v>131</v>
      </c>
      <c r="B131" s="9">
        <v>130</v>
      </c>
      <c r="C131" s="10" t="s">
        <v>153</v>
      </c>
      <c r="D131" s="11">
        <v>58058767772</v>
      </c>
      <c r="E131" s="11">
        <v>1047959526</v>
      </c>
      <c r="F131" s="11">
        <v>400793</v>
      </c>
      <c r="G131" s="11">
        <v>62614614</v>
      </c>
      <c r="H131" s="11">
        <v>12921948503.73794</v>
      </c>
      <c r="I131" s="11">
        <v>535273931</v>
      </c>
      <c r="J131" s="11">
        <v>9414590</v>
      </c>
      <c r="K131" s="11">
        <v>94730722</v>
      </c>
      <c r="L131" s="11">
        <v>397125492</v>
      </c>
      <c r="M131" s="12">
        <v>454448</v>
      </c>
      <c r="N131" s="11">
        <v>72126</v>
      </c>
      <c r="O131" s="111">
        <v>2161.4313000000002</v>
      </c>
      <c r="P131" s="15">
        <v>1.119</v>
      </c>
      <c r="Q131" s="67">
        <v>101.35775251093438</v>
      </c>
      <c r="R131" s="67">
        <v>101.81187951452078</v>
      </c>
      <c r="S131" s="67">
        <v>96.60376316686866</v>
      </c>
      <c r="T131" s="68">
        <v>99.924465064107935</v>
      </c>
      <c r="U131" s="16" t="s">
        <v>26</v>
      </c>
    </row>
    <row r="132" spans="1:21" ht="14.1" customHeight="1" x14ac:dyDescent="0.2">
      <c r="A132" s="9">
        <v>132</v>
      </c>
      <c r="B132" s="9">
        <v>131</v>
      </c>
      <c r="C132" s="10" t="s">
        <v>154</v>
      </c>
      <c r="D132" s="11">
        <v>1935388296</v>
      </c>
      <c r="E132" s="11">
        <v>114026412</v>
      </c>
      <c r="F132" s="11">
        <v>21053</v>
      </c>
      <c r="G132" s="11">
        <v>5396441</v>
      </c>
      <c r="H132" s="11">
        <v>436032421.53399998</v>
      </c>
      <c r="I132" s="11">
        <v>13673337</v>
      </c>
      <c r="J132" s="11">
        <v>886802</v>
      </c>
      <c r="K132" s="11">
        <v>3997447</v>
      </c>
      <c r="L132" s="11">
        <v>29140242</v>
      </c>
      <c r="M132" s="12">
        <v>21955</v>
      </c>
      <c r="N132" s="11">
        <v>44008</v>
      </c>
      <c r="O132" s="111">
        <v>1770.4101000000001</v>
      </c>
      <c r="P132" s="15">
        <v>1.3660000000000001</v>
      </c>
      <c r="Q132" s="67">
        <v>103.79954164688364</v>
      </c>
      <c r="R132" s="67">
        <v>105.86797349359222</v>
      </c>
      <c r="S132" s="67">
        <v>103.3387577752403</v>
      </c>
      <c r="T132" s="68">
        <v>104.33542430523873</v>
      </c>
      <c r="U132" s="16" t="s">
        <v>37</v>
      </c>
    </row>
    <row r="133" spans="1:21" ht="14.1" customHeight="1" x14ac:dyDescent="0.2">
      <c r="A133" s="9">
        <v>133</v>
      </c>
      <c r="B133" s="9">
        <v>132</v>
      </c>
      <c r="C133" s="10" t="s">
        <v>155</v>
      </c>
      <c r="D133" s="11">
        <v>1895550037</v>
      </c>
      <c r="E133" s="11">
        <v>56007363</v>
      </c>
      <c r="F133" s="11">
        <v>14546</v>
      </c>
      <c r="G133" s="11">
        <v>4388596</v>
      </c>
      <c r="H133" s="11">
        <v>346908084.18050003</v>
      </c>
      <c r="I133" s="11">
        <v>10429845</v>
      </c>
      <c r="J133" s="11">
        <v>307406</v>
      </c>
      <c r="K133" s="11">
        <v>735079</v>
      </c>
      <c r="L133" s="11">
        <v>20274209</v>
      </c>
      <c r="M133" s="12">
        <v>15404</v>
      </c>
      <c r="N133" s="11">
        <v>53737</v>
      </c>
      <c r="O133" s="111">
        <v>2167.2339999999999</v>
      </c>
      <c r="P133" s="15">
        <v>1.0824</v>
      </c>
      <c r="Q133" s="67">
        <v>101.32151670116454</v>
      </c>
      <c r="R133" s="67">
        <v>101.21085506256121</v>
      </c>
      <c r="S133" s="67">
        <v>101.00840844225617</v>
      </c>
      <c r="T133" s="68">
        <v>101.18026006866063</v>
      </c>
      <c r="U133" s="16" t="s">
        <v>21</v>
      </c>
    </row>
    <row r="134" spans="1:21" ht="14.1" customHeight="1" x14ac:dyDescent="0.2">
      <c r="A134" s="9">
        <v>134</v>
      </c>
      <c r="B134" s="9">
        <v>133</v>
      </c>
      <c r="C134" s="10" t="s">
        <v>156</v>
      </c>
      <c r="D134" s="11">
        <v>3201897730</v>
      </c>
      <c r="E134" s="11">
        <v>72501880</v>
      </c>
      <c r="F134" s="11">
        <v>24570</v>
      </c>
      <c r="G134" s="11">
        <v>9431564</v>
      </c>
      <c r="H134" s="11">
        <v>713482479.81929994</v>
      </c>
      <c r="I134" s="11">
        <v>27607882</v>
      </c>
      <c r="J134" s="11">
        <v>622150</v>
      </c>
      <c r="K134" s="11">
        <v>9815801</v>
      </c>
      <c r="L134" s="11">
        <v>31224505</v>
      </c>
      <c r="M134" s="12">
        <v>28005</v>
      </c>
      <c r="N134" s="11">
        <v>49588</v>
      </c>
      <c r="O134" s="111">
        <v>2176.2348999999999</v>
      </c>
      <c r="P134" s="15">
        <v>1.2912999999999999</v>
      </c>
      <c r="Q134" s="67">
        <v>101.2653092632206</v>
      </c>
      <c r="R134" s="67">
        <v>104.6412924400026</v>
      </c>
      <c r="S134" s="67">
        <v>102.00220219110508</v>
      </c>
      <c r="T134" s="68">
        <v>102.6362679647761</v>
      </c>
      <c r="U134" s="16" t="s">
        <v>21</v>
      </c>
    </row>
    <row r="135" spans="1:21" ht="14.1" customHeight="1" x14ac:dyDescent="0.2">
      <c r="A135" s="9"/>
      <c r="B135" s="9"/>
      <c r="C135" s="10"/>
      <c r="D135" s="11"/>
      <c r="E135" s="11"/>
      <c r="F135" s="12"/>
      <c r="G135" s="13"/>
      <c r="H135" s="11"/>
      <c r="I135" s="13"/>
      <c r="J135" s="13"/>
      <c r="K135" s="13"/>
      <c r="L135" s="13"/>
      <c r="M135" s="12"/>
      <c r="N135" s="11"/>
    </row>
    <row r="138" spans="1:21" ht="14.1" customHeight="1" x14ac:dyDescent="0.2">
      <c r="C138" s="23"/>
      <c r="D138" s="56" t="s">
        <v>167</v>
      </c>
      <c r="E138" s="56" t="s">
        <v>202</v>
      </c>
    </row>
    <row r="139" spans="1:21" ht="14.1" customHeight="1" x14ac:dyDescent="0.2">
      <c r="C139" s="23" t="s">
        <v>13</v>
      </c>
      <c r="D139" s="110">
        <f>((SUMPRODUCT($O$2:$O$134,$M$2:$M$134)/SUM($M$2:$M$134)))</f>
        <v>2378.8579435673109</v>
      </c>
      <c r="E139" s="56">
        <f>STDEVP(O2:O134)</f>
        <v>800.68584597086419</v>
      </c>
    </row>
    <row r="140" spans="1:21" ht="14.1" customHeight="1" x14ac:dyDescent="0.2">
      <c r="C140" s="23" t="s">
        <v>14</v>
      </c>
      <c r="D140" s="57">
        <f>SUMPRODUCT($P$2:$P$134,$M$2:$M$134)/SUM($M$2:$M$134)</f>
        <v>1.0086637399439435</v>
      </c>
      <c r="E140" s="57">
        <f>STDEVP(P2:P134)</f>
        <v>0.30448012456622786</v>
      </c>
    </row>
    <row r="141" spans="1:21" ht="14.1" customHeight="1" x14ac:dyDescent="0.2">
      <c r="C141" s="17" t="s">
        <v>203</v>
      </c>
      <c r="D141" s="62">
        <f>AVERAGE(N2:N134)</f>
        <v>57947.015037593985</v>
      </c>
      <c r="E141" s="56">
        <f>STDEVP(N2:N134)</f>
        <v>20874.552716827093</v>
      </c>
    </row>
    <row r="142" spans="1:21" ht="14.1" customHeight="1" x14ac:dyDescent="0.2">
      <c r="C142" s="23" t="s">
        <v>18</v>
      </c>
      <c r="D142" s="58">
        <v>100</v>
      </c>
      <c r="E142" s="58">
        <f>STDEVP(T2:T134)</f>
        <v>3.7062729082581818</v>
      </c>
    </row>
  </sheetData>
  <autoFilter ref="A1:U13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A - Revenue Capacity</vt:lpstr>
      <vt:lpstr>Exhibit B - Revenue Effort</vt:lpstr>
      <vt:lpstr>Exhibit C - Fiscal Stress</vt:lpstr>
    </vt:vector>
  </TitlesOfParts>
  <Company>Virginia IT Infrastructure Partnership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Akbor</dc:creator>
  <cp:lastModifiedBy>Akbor, Ali (DHCD)</cp:lastModifiedBy>
  <dcterms:created xsi:type="dcterms:W3CDTF">2011-12-22T13:40:06Z</dcterms:created>
  <dcterms:modified xsi:type="dcterms:W3CDTF">2019-07-15T14:29:38Z</dcterms:modified>
</cp:coreProperties>
</file>